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'2023'!$A$8:$IJ$257</definedName>
    <definedName name="_xlnm.Print_Area" localSheetId="0">'2023'!$A$1:$K$257</definedName>
  </definedNames>
  <calcPr fullCalcOnLoad="1"/>
</workbook>
</file>

<file path=xl/sharedStrings.xml><?xml version="1.0" encoding="utf-8"?>
<sst xmlns="http://schemas.openxmlformats.org/spreadsheetml/2006/main" count="1447" uniqueCount="416">
  <si>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</si>
  <si>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</si>
  <si>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</si>
  <si>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</si>
  <si>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</si>
  <si>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</si>
  <si>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</si>
  <si>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</si>
  <si>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</si>
  <si>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</si>
  <si>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</si>
  <si>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</si>
  <si>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</si>
  <si>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</si>
  <si>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</si>
  <si>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</si>
  <si>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</si>
  <si>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</si>
  <si>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</si>
  <si>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</si>
  <si>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</si>
  <si>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</si>
  <si>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</si>
  <si>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</si>
  <si>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</si>
  <si>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</si>
  <si>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</si>
  <si>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</si>
  <si>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</si>
  <si>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</si>
  <si>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</si>
  <si>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</si>
  <si>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</si>
  <si>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</si>
  <si>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</si>
  <si>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</si>
  <si>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</si>
  <si>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</si>
  <si>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</si>
  <si>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</si>
  <si>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</si>
  <si>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</si>
  <si>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</si>
  <si>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</si>
  <si>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</si>
  <si>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</si>
  <si>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</si>
  <si>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</si>
  <si>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</si>
  <si>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</si>
  <si>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</si>
  <si>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</si>
  <si>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</si>
  <si>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</si>
  <si>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</si>
  <si>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</si>
  <si>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</si>
  <si>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</si>
  <si>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</si>
  <si>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</si>
  <si>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</si>
  <si>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</si>
  <si>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</si>
  <si>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</si>
  <si>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</si>
  <si>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</si>
  <si>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</si>
  <si>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</si>
  <si>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</si>
  <si>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</si>
  <si>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</si>
  <si>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</si>
  <si>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</si>
  <si>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</si>
  <si>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</si>
  <si>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</si>
  <si>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</si>
  <si>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</si>
  <si>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</si>
  <si>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</si>
  <si>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</si>
  <si>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</si>
  <si>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</si>
  <si>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</si>
  <si>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</si>
  <si>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</si>
  <si>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</si>
  <si>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</si>
  <si>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</si>
  <si>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</si>
  <si>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</si>
  <si>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</si>
  <si>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</si>
  <si>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</si>
  <si>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</si>
  <si>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</si>
  <si>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</si>
  <si>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</si>
  <si>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</si>
  <si>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</si>
  <si>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</si>
  <si>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</si>
  <si>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</si>
  <si>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</si>
  <si>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</si>
  <si>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</si>
  <si>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</si>
  <si>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</si>
  <si>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</si>
  <si>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</si>
  <si>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</si>
  <si>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</si>
  <si>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</si>
  <si>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</si>
  <si>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</si>
  <si>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</si>
  <si>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</si>
  <si>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</si>
  <si>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</si>
  <si>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</si>
  <si>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</si>
  <si>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</si>
  <si>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</si>
  <si>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</si>
  <si>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</si>
  <si>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</si>
  <si>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</si>
  <si>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</si>
  <si>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</si>
  <si>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</si>
  <si>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</si>
  <si>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</si>
  <si>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</si>
  <si>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</si>
  <si>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</si>
  <si>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</si>
  <si>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</si>
  <si>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</si>
  <si>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</si>
  <si>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</si>
  <si>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</si>
  <si>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</si>
  <si>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</si>
  <si>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</si>
  <si>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</si>
  <si>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</si>
  <si>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</si>
  <si>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</si>
  <si>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</si>
  <si>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</si>
  <si>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</si>
  <si>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</si>
  <si>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</si>
  <si>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</si>
  <si>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</si>
  <si>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</si>
  <si>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</si>
  <si>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</si>
  <si>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</si>
  <si>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</si>
  <si>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</si>
  <si>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</si>
  <si>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</si>
  <si>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</si>
  <si>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</si>
  <si>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</si>
  <si>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</si>
  <si>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</si>
  <si>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</si>
  <si>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</si>
  <si>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</si>
  <si>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</si>
  <si>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</si>
  <si>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</si>
  <si>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</si>
  <si>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</si>
  <si>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</si>
  <si>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</si>
  <si>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</si>
  <si>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</si>
  <si>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</si>
  <si>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</si>
  <si>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</si>
  <si>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</si>
  <si>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</si>
  <si>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</si>
  <si>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</si>
  <si>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</si>
  <si>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</si>
  <si>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</si>
  <si>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</si>
  <si>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</si>
  <si>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</si>
  <si>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</si>
  <si>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</si>
  <si>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</si>
  <si>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</si>
  <si>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</si>
  <si>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</si>
  <si>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</si>
  <si>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</si>
  <si>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</si>
  <si>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</si>
  <si>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</si>
  <si>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</si>
  <si>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</si>
  <si>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</si>
  <si>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</si>
  <si>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</si>
  <si>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</si>
  <si>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</si>
  <si>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</si>
  <si>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</si>
  <si>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</si>
  <si>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</si>
  <si>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</si>
  <si>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</si>
  <si>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</si>
  <si>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</si>
  <si>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</si>
  <si>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</si>
  <si>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</si>
  <si>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</si>
  <si>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</si>
  <si>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</si>
  <si>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</si>
  <si>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</si>
  <si>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</si>
  <si>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</si>
  <si>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</si>
  <si>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</si>
  <si>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</si>
  <si>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</si>
  <si>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</si>
  <si>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</si>
  <si>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</si>
  <si>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</si>
  <si>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</si>
  <si>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</si>
  <si>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</si>
  <si>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</si>
  <si>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</si>
  <si>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</si>
  <si>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</si>
  <si>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</si>
  <si>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</si>
  <si>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</si>
  <si>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</si>
  <si>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</si>
  <si>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</si>
  <si>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</si>
  <si>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</si>
  <si>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</si>
  <si>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</si>
  <si>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</si>
  <si>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</si>
  <si>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</si>
  <si>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</si>
  <si>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</si>
  <si>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</si>
  <si>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</si>
  <si>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</si>
  <si>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</si>
  <si>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</si>
  <si>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</si>
  <si>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</si>
  <si>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</si>
  <si>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</si>
  <si>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</si>
  <si>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</si>
  <si>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</si>
  <si>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</si>
  <si>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</si>
  <si>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</si>
  <si>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</si>
  <si>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</si>
  <si>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</si>
  <si>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</si>
  <si>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</si>
  <si>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</si>
  <si>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</si>
  <si>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</si>
  <si>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</si>
  <si>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</si>
  <si>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</si>
  <si>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</si>
  <si>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</si>
  <si>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</si>
  <si>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</si>
  <si>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</si>
  <si>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</si>
  <si>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</si>
  <si>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</si>
  <si>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</si>
  <si>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</si>
  <si>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</si>
  <si>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</si>
  <si>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</si>
  <si>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</si>
  <si>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</si>
  <si>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</si>
  <si>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</si>
  <si>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</si>
  <si>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</si>
  <si>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</si>
  <si>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</si>
  <si>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</si>
  <si>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</si>
  <si>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</si>
  <si>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</si>
  <si>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</si>
  <si>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</si>
  <si>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</si>
  <si>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</si>
  <si>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</si>
  <si>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</si>
  <si>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</si>
  <si>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</si>
  <si>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</si>
  <si>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</si>
  <si>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</si>
  <si>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</si>
  <si>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</si>
  <si>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</si>
  <si>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</si>
  <si>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</si>
  <si>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</si>
  <si>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</si>
  <si>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</si>
  <si>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</si>
  <si>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</si>
  <si>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</si>
  <si>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</si>
  <si>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</si>
  <si>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</si>
  <si>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</si>
  <si>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</si>
  <si>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</si>
  <si>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</si>
  <si>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</si>
  <si>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</si>
  <si>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</si>
  <si>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</si>
  <si>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</si>
  <si>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</si>
  <si>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</si>
  <si>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</si>
  <si>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Сумма с учетом изменений, руб</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</si>
  <si>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</si>
  <si>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</si>
  <si>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</si>
  <si>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</si>
  <si>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</si>
  <si>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</si>
  <si>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</si>
  <si>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</si>
  <si>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</si>
  <si>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</si>
  <si>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</si>
  <si>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</si>
  <si>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</si>
  <si>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</si>
  <si>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</si>
  <si>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</si>
  <si>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</si>
  <si>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</si>
  <si>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</si>
  <si>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</si>
  <si>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</si>
  <si>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</si>
  <si>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</si>
  <si>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</si>
  <si>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</si>
  <si>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</si>
  <si>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</si>
  <si>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</si>
  <si>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</si>
  <si>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</si>
  <si>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</si>
  <si>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</si>
  <si>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</si>
  <si>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</si>
  <si>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</si>
  <si>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</si>
  <si>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</si>
  <si>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</si>
  <si>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</si>
  <si>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</si>
  <si>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</si>
  <si>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</si>
  <si>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</si>
  <si>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Укрепление материально-технической базы муниципальных учреждений (Предоставление субсидий бюджетным, автономным учреждениям и иным некоммерческим организациям)</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</si>
  <si>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</si>
  <si>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</si>
  <si>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</si>
  <si>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</si>
  <si>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</si>
  <si>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</si>
  <si>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</si>
  <si>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</si>
  <si>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</si>
  <si>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</si>
  <si>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</si>
  <si>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Обеспечение деятельности МУ «Управление административно-хозяйственного обеспечения» (Социальное обеспечение)</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</si>
  <si>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</si>
  <si>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</si>
  <si>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</si>
  <si>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</si>
  <si>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Основное мероприятие «Повышение уровня газификации Пучежского муниципального района»</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</si>
  <si>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</si>
  <si>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</si>
  <si>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</si>
  <si>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</si>
  <si>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</si>
  <si>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Основное мероприятие «Приведение автомобильных дорог общего пользования  местного значения в состояние, отвечающее требованиям и нормам»</t>
  </si>
  <si>
    <t>Приложение № 3 к решению Совета 
Пучежского муниципального района 
от  28.08.2023  № 133</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</si>
</sst>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8">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1" fillId="0" borderId="0" xfId="0" applyFont="1" applyAlignment="1">
      <alignment horizontal="justify" vertical="center" wrapText="1"/>
    </xf>
    <xf numFmtId="4" fontId="1" fillId="0" borderId="11" xfId="0" applyNumberFormat="1" applyFont="1" applyBorder="1" applyAlignment="1">
      <alignment horizontal="center" vertical="top"/>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0" fontId="5"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61"/>
  <sheetViews>
    <sheetView tabSelected="1" zoomScalePageLayoutView="0" workbookViewId="0" topLeftCell="A1">
      <selection activeCell="O3" sqref="O3"/>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customWidth="1"/>
    <col min="8" max="8" width="16.375" style="7" hidden="1" customWidth="1"/>
    <col min="9" max="9" width="16.75390625" style="7" hidden="1" customWidth="1"/>
    <col min="10" max="11" width="16.125" style="7" customWidth="1"/>
    <col min="12" max="12" width="9.125" style="1" customWidth="1"/>
    <col min="13" max="13" width="13.75390625" style="1" customWidth="1"/>
    <col min="14" max="16384" width="9.125" style="1" customWidth="1"/>
  </cols>
  <sheetData>
    <row r="1" spans="2:11" ht="42" customHeight="1">
      <c r="B1" s="54" t="s">
        <v>415</v>
      </c>
      <c r="C1" s="54"/>
      <c r="D1" s="54"/>
      <c r="E1" s="54"/>
      <c r="F1" s="54"/>
      <c r="G1" s="54"/>
      <c r="H1" s="54"/>
      <c r="I1" s="54"/>
      <c r="J1" s="54"/>
      <c r="K1" s="54"/>
    </row>
    <row r="3" spans="2:11" ht="42" customHeight="1">
      <c r="B3" s="54" t="s">
        <v>388</v>
      </c>
      <c r="C3" s="54"/>
      <c r="D3" s="54"/>
      <c r="E3" s="54"/>
      <c r="F3" s="54"/>
      <c r="G3" s="54"/>
      <c r="H3" s="54"/>
      <c r="I3" s="54"/>
      <c r="J3" s="54"/>
      <c r="K3" s="54"/>
    </row>
    <row r="5" spans="1:11" ht="96.75" customHeight="1">
      <c r="A5" s="57" t="s">
        <v>234</v>
      </c>
      <c r="B5" s="57"/>
      <c r="C5" s="57"/>
      <c r="D5" s="57"/>
      <c r="E5" s="57"/>
      <c r="F5" s="57"/>
      <c r="G5" s="57"/>
      <c r="H5" s="57"/>
      <c r="I5" s="57"/>
      <c r="J5" s="57"/>
      <c r="K5" s="57"/>
    </row>
    <row r="7" spans="1:11" ht="15.75" customHeight="1">
      <c r="A7" s="51" t="s">
        <v>41</v>
      </c>
      <c r="B7" s="50" t="s">
        <v>40</v>
      </c>
      <c r="C7" s="50"/>
      <c r="D7" s="50"/>
      <c r="E7" s="50"/>
      <c r="F7" s="52" t="s">
        <v>42</v>
      </c>
      <c r="G7" s="49" t="s">
        <v>43</v>
      </c>
      <c r="H7" s="55" t="s">
        <v>287</v>
      </c>
      <c r="I7" s="49" t="s">
        <v>43</v>
      </c>
      <c r="J7" s="49" t="s">
        <v>287</v>
      </c>
      <c r="K7" s="55" t="s">
        <v>347</v>
      </c>
    </row>
    <row r="8" spans="1:244" ht="96.75" customHeight="1">
      <c r="A8" s="51"/>
      <c r="B8" s="5" t="s">
        <v>152</v>
      </c>
      <c r="C8" s="5" t="s">
        <v>153</v>
      </c>
      <c r="D8" s="5" t="s">
        <v>154</v>
      </c>
      <c r="E8" s="5" t="s">
        <v>155</v>
      </c>
      <c r="F8" s="53"/>
      <c r="G8" s="49"/>
      <c r="H8" s="56"/>
      <c r="I8" s="49"/>
      <c r="J8" s="49"/>
      <c r="K8" s="56"/>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244" ht="60" customHeight="1">
      <c r="A9" s="8" t="s">
        <v>156</v>
      </c>
      <c r="B9" s="20" t="s">
        <v>45</v>
      </c>
      <c r="C9" s="20" t="s">
        <v>46</v>
      </c>
      <c r="D9" s="20" t="s">
        <v>149</v>
      </c>
      <c r="E9" s="20" t="s">
        <v>207</v>
      </c>
      <c r="F9" s="21"/>
      <c r="G9" s="22">
        <f>G10+G22+G36+G47+G52+G57+G66+G73+G77+G79</f>
        <v>150811643.70000002</v>
      </c>
      <c r="H9" s="22">
        <f>H10+H22+H36+H47+H52+H57+H66+H73</f>
        <v>0</v>
      </c>
      <c r="I9" s="22">
        <f>I10+I22+I36+I47+I52+I57+I66+I73</f>
        <v>140135085.65</v>
      </c>
      <c r="J9" s="22">
        <f>J10+J22+J36+J47+J52+J57+J66+J73+J77+J79</f>
        <v>633955.98</v>
      </c>
      <c r="K9" s="22">
        <f>K10+K22+K36+K47+K52+K57+K66+K73+K77+K79</f>
        <v>151445599.68000004</v>
      </c>
      <c r="L9" s="2"/>
      <c r="M9" s="44"/>
      <c r="N9" s="2"/>
      <c r="O9" s="44"/>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row>
    <row r="10" spans="1:244" ht="48" customHeight="1">
      <c r="A10" s="24" t="s">
        <v>157</v>
      </c>
      <c r="B10" s="25" t="s">
        <v>45</v>
      </c>
      <c r="C10" s="25" t="s">
        <v>46</v>
      </c>
      <c r="D10" s="25" t="s">
        <v>45</v>
      </c>
      <c r="E10" s="25" t="s">
        <v>207</v>
      </c>
      <c r="F10" s="26"/>
      <c r="G10" s="27">
        <f>SUM(G11:G21)</f>
        <v>51910563.18</v>
      </c>
      <c r="H10" s="27">
        <f>SUM(H11:H21)</f>
        <v>0</v>
      </c>
      <c r="I10" s="27">
        <f>SUM(I11:I21)</f>
        <v>51910563.18</v>
      </c>
      <c r="J10" s="27">
        <f>SUM(J11:J21)</f>
        <v>491220</v>
      </c>
      <c r="K10" s="27">
        <f>SUM(K11:K21)</f>
        <v>52401783.18</v>
      </c>
      <c r="L10" s="2"/>
      <c r="M10" s="44"/>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row>
    <row r="11" spans="1:11" ht="96" customHeight="1">
      <c r="A11" s="16" t="s">
        <v>209</v>
      </c>
      <c r="B11" s="3" t="s">
        <v>45</v>
      </c>
      <c r="C11" s="3" t="s">
        <v>46</v>
      </c>
      <c r="D11" s="3" t="s">
        <v>45</v>
      </c>
      <c r="E11" s="3" t="s">
        <v>47</v>
      </c>
      <c r="F11" s="3" t="s">
        <v>48</v>
      </c>
      <c r="G11" s="6">
        <v>8074497</v>
      </c>
      <c r="H11" s="6">
        <v>0</v>
      </c>
      <c r="I11" s="6">
        <f>G11+H11</f>
        <v>8074497</v>
      </c>
      <c r="J11" s="37">
        <v>0</v>
      </c>
      <c r="K11" s="6">
        <f>G11+J11</f>
        <v>8074497</v>
      </c>
    </row>
    <row r="12" spans="1:11" ht="66.75" customHeight="1">
      <c r="A12" s="16" t="s">
        <v>270</v>
      </c>
      <c r="B12" s="3" t="s">
        <v>45</v>
      </c>
      <c r="C12" s="3" t="s">
        <v>46</v>
      </c>
      <c r="D12" s="3" t="s">
        <v>45</v>
      </c>
      <c r="E12" s="3" t="s">
        <v>47</v>
      </c>
      <c r="F12" s="3" t="s">
        <v>49</v>
      </c>
      <c r="G12" s="6">
        <v>6436001.39</v>
      </c>
      <c r="H12" s="6">
        <v>0</v>
      </c>
      <c r="I12" s="6">
        <f aca="true" t="shared" si="0" ref="I12:I19">G12+H12</f>
        <v>6436001.39</v>
      </c>
      <c r="J12" s="37">
        <f>51589.62-2400+8000+134620-279+7000+8000+12460+420000</f>
        <v>638990.62</v>
      </c>
      <c r="K12" s="6">
        <f aca="true" t="shared" si="1" ref="K12:K21">G12+J12</f>
        <v>7074992.01</v>
      </c>
    </row>
    <row r="13" spans="1:11" ht="48" customHeight="1">
      <c r="A13" s="16" t="s">
        <v>27</v>
      </c>
      <c r="B13" s="3" t="s">
        <v>45</v>
      </c>
      <c r="C13" s="3" t="s">
        <v>46</v>
      </c>
      <c r="D13" s="3" t="s">
        <v>45</v>
      </c>
      <c r="E13" s="3" t="s">
        <v>47</v>
      </c>
      <c r="F13" s="3" t="s">
        <v>50</v>
      </c>
      <c r="G13" s="6">
        <v>104980.02</v>
      </c>
      <c r="H13" s="6">
        <v>0</v>
      </c>
      <c r="I13" s="6">
        <f t="shared" si="0"/>
        <v>104980.02</v>
      </c>
      <c r="J13" s="6">
        <v>0</v>
      </c>
      <c r="K13" s="6">
        <f t="shared" si="1"/>
        <v>104980.02</v>
      </c>
    </row>
    <row r="14" spans="1:11" ht="51" customHeight="1">
      <c r="A14" s="16" t="s">
        <v>271</v>
      </c>
      <c r="B14" s="3" t="s">
        <v>45</v>
      </c>
      <c r="C14" s="3" t="s">
        <v>46</v>
      </c>
      <c r="D14" s="3" t="s">
        <v>45</v>
      </c>
      <c r="E14" s="3" t="s">
        <v>51</v>
      </c>
      <c r="F14" s="3" t="s">
        <v>49</v>
      </c>
      <c r="G14" s="6">
        <v>5327348</v>
      </c>
      <c r="H14" s="6">
        <v>0</v>
      </c>
      <c r="I14" s="6">
        <f t="shared" si="0"/>
        <v>5327348</v>
      </c>
      <c r="J14" s="6">
        <f>-12460-100000</f>
        <v>-112460</v>
      </c>
      <c r="K14" s="6">
        <f t="shared" si="1"/>
        <v>5214888</v>
      </c>
    </row>
    <row r="15" spans="1:11" ht="49.5" customHeight="1">
      <c r="A15" s="16" t="s">
        <v>272</v>
      </c>
      <c r="B15" s="3" t="s">
        <v>45</v>
      </c>
      <c r="C15" s="3" t="s">
        <v>46</v>
      </c>
      <c r="D15" s="3" t="s">
        <v>45</v>
      </c>
      <c r="E15" s="3" t="s">
        <v>52</v>
      </c>
      <c r="F15" s="3" t="s">
        <v>49</v>
      </c>
      <c r="G15" s="6">
        <v>198128</v>
      </c>
      <c r="H15" s="6">
        <v>0</v>
      </c>
      <c r="I15" s="6">
        <f t="shared" si="0"/>
        <v>198128</v>
      </c>
      <c r="J15" s="6">
        <f>2400+279</f>
        <v>2679</v>
      </c>
      <c r="K15" s="6">
        <f t="shared" si="1"/>
        <v>200807</v>
      </c>
    </row>
    <row r="16" spans="1:11" ht="47.25" customHeight="1">
      <c r="A16" s="16" t="s">
        <v>273</v>
      </c>
      <c r="B16" s="3" t="s">
        <v>45</v>
      </c>
      <c r="C16" s="3" t="s">
        <v>46</v>
      </c>
      <c r="D16" s="3" t="s">
        <v>45</v>
      </c>
      <c r="E16" s="3" t="s">
        <v>53</v>
      </c>
      <c r="F16" s="3" t="s">
        <v>49</v>
      </c>
      <c r="G16" s="6">
        <v>160001.84</v>
      </c>
      <c r="H16" s="6">
        <v>0</v>
      </c>
      <c r="I16" s="6">
        <f t="shared" si="0"/>
        <v>160001.84</v>
      </c>
      <c r="J16" s="6">
        <v>0</v>
      </c>
      <c r="K16" s="6">
        <f t="shared" si="1"/>
        <v>160001.84</v>
      </c>
    </row>
    <row r="17" spans="1:11" ht="62.25" customHeight="1">
      <c r="A17" s="16" t="s">
        <v>274</v>
      </c>
      <c r="B17" s="3" t="s">
        <v>45</v>
      </c>
      <c r="C17" s="3" t="s">
        <v>46</v>
      </c>
      <c r="D17" s="3" t="s">
        <v>45</v>
      </c>
      <c r="E17" s="3" t="s">
        <v>54</v>
      </c>
      <c r="F17" s="3" t="s">
        <v>49</v>
      </c>
      <c r="G17" s="6">
        <v>414594.08</v>
      </c>
      <c r="H17" s="6">
        <v>0</v>
      </c>
      <c r="I17" s="6">
        <f t="shared" si="0"/>
        <v>414594.08</v>
      </c>
      <c r="J17" s="6">
        <f>-14989.62-8000-7000-8000</f>
        <v>-37989.62</v>
      </c>
      <c r="K17" s="6">
        <f t="shared" si="1"/>
        <v>376604.46</v>
      </c>
    </row>
    <row r="18" spans="1:11" ht="173.25" customHeight="1">
      <c r="A18" s="16" t="s">
        <v>210</v>
      </c>
      <c r="B18" s="3" t="s">
        <v>45</v>
      </c>
      <c r="C18" s="3" t="s">
        <v>46</v>
      </c>
      <c r="D18" s="3" t="s">
        <v>45</v>
      </c>
      <c r="E18" s="3" t="s">
        <v>55</v>
      </c>
      <c r="F18" s="3" t="s">
        <v>48</v>
      </c>
      <c r="G18" s="6">
        <v>21454906</v>
      </c>
      <c r="H18" s="6">
        <v>0</v>
      </c>
      <c r="I18" s="6">
        <f>G18+H18</f>
        <v>21454906</v>
      </c>
      <c r="J18" s="37">
        <v>0</v>
      </c>
      <c r="K18" s="6">
        <f t="shared" si="1"/>
        <v>21454906</v>
      </c>
    </row>
    <row r="19" spans="1:11" ht="126.75" customHeight="1">
      <c r="A19" s="16" t="s">
        <v>275</v>
      </c>
      <c r="B19" s="3" t="s">
        <v>45</v>
      </c>
      <c r="C19" s="3" t="s">
        <v>46</v>
      </c>
      <c r="D19" s="3" t="s">
        <v>45</v>
      </c>
      <c r="E19" s="3" t="s">
        <v>55</v>
      </c>
      <c r="F19" s="3" t="s">
        <v>49</v>
      </c>
      <c r="G19" s="6">
        <v>131028</v>
      </c>
      <c r="H19" s="6">
        <v>0</v>
      </c>
      <c r="I19" s="6">
        <f t="shared" si="0"/>
        <v>131028</v>
      </c>
      <c r="J19" s="6">
        <v>0</v>
      </c>
      <c r="K19" s="6">
        <f t="shared" si="1"/>
        <v>131028</v>
      </c>
    </row>
    <row r="20" spans="1:11" ht="64.5" customHeight="1">
      <c r="A20" s="16" t="s">
        <v>374</v>
      </c>
      <c r="B20" s="3" t="s">
        <v>45</v>
      </c>
      <c r="C20" s="3" t="s">
        <v>46</v>
      </c>
      <c r="D20" s="3" t="s">
        <v>45</v>
      </c>
      <c r="E20" s="3" t="s">
        <v>56</v>
      </c>
      <c r="F20" s="3" t="s">
        <v>49</v>
      </c>
      <c r="G20" s="6">
        <v>157894.74</v>
      </c>
      <c r="H20" s="6">
        <v>0</v>
      </c>
      <c r="I20" s="6">
        <f>G20+H20</f>
        <v>157894.74</v>
      </c>
      <c r="J20" s="6">
        <v>0</v>
      </c>
      <c r="K20" s="6">
        <f>G20+J20</f>
        <v>157894.74</v>
      </c>
    </row>
    <row r="21" spans="1:11" ht="84" customHeight="1">
      <c r="A21" s="16" t="s">
        <v>357</v>
      </c>
      <c r="B21" s="3" t="s">
        <v>45</v>
      </c>
      <c r="C21" s="3" t="s">
        <v>46</v>
      </c>
      <c r="D21" s="3" t="s">
        <v>45</v>
      </c>
      <c r="E21" s="3" t="s">
        <v>356</v>
      </c>
      <c r="F21" s="3" t="s">
        <v>49</v>
      </c>
      <c r="G21" s="6">
        <v>9451184.11</v>
      </c>
      <c r="H21" s="6">
        <v>0</v>
      </c>
      <c r="I21" s="6">
        <f>G21+H21</f>
        <v>9451184.11</v>
      </c>
      <c r="J21" s="37">
        <v>0</v>
      </c>
      <c r="K21" s="6">
        <f t="shared" si="1"/>
        <v>9451184.11</v>
      </c>
    </row>
    <row r="22" spans="1:13" s="9" customFormat="1" ht="47.25">
      <c r="A22" s="24" t="s">
        <v>158</v>
      </c>
      <c r="B22" s="28" t="s">
        <v>45</v>
      </c>
      <c r="C22" s="28" t="s">
        <v>46</v>
      </c>
      <c r="D22" s="28" t="s">
        <v>57</v>
      </c>
      <c r="E22" s="28" t="s">
        <v>207</v>
      </c>
      <c r="F22" s="28"/>
      <c r="G22" s="29">
        <f>SUM(G23:G35)</f>
        <v>75711109.69999999</v>
      </c>
      <c r="H22" s="29">
        <f>SUM(H23:H35)</f>
        <v>0</v>
      </c>
      <c r="I22" s="29">
        <f>SUM(I23:I35)</f>
        <v>68665718.14</v>
      </c>
      <c r="J22" s="29">
        <f>SUM(J23:J35)</f>
        <v>664546.45</v>
      </c>
      <c r="K22" s="29">
        <f>SUM(K23:K35)</f>
        <v>76375656.15</v>
      </c>
      <c r="M22" s="44"/>
    </row>
    <row r="23" spans="1:11" ht="48" customHeight="1">
      <c r="A23" s="16" t="s">
        <v>271</v>
      </c>
      <c r="B23" s="3" t="s">
        <v>45</v>
      </c>
      <c r="C23" s="3" t="s">
        <v>46</v>
      </c>
      <c r="D23" s="3" t="s">
        <v>57</v>
      </c>
      <c r="E23" s="3" t="s">
        <v>51</v>
      </c>
      <c r="F23" s="3" t="s">
        <v>49</v>
      </c>
      <c r="G23" s="6">
        <v>2502242</v>
      </c>
      <c r="H23" s="6">
        <v>0</v>
      </c>
      <c r="I23" s="6">
        <f aca="true" t="shared" si="2" ref="I23:I33">G23+H23</f>
        <v>2502242</v>
      </c>
      <c r="J23" s="6">
        <f>700000-10721-5000</f>
        <v>684279</v>
      </c>
      <c r="K23" s="6">
        <f aca="true" t="shared" si="3" ref="K23:K35">G23+J23</f>
        <v>3186521</v>
      </c>
    </row>
    <row r="24" spans="1:11" ht="97.5" customHeight="1">
      <c r="A24" s="16" t="s">
        <v>211</v>
      </c>
      <c r="B24" s="3" t="s">
        <v>45</v>
      </c>
      <c r="C24" s="3" t="s">
        <v>46</v>
      </c>
      <c r="D24" s="3" t="s">
        <v>57</v>
      </c>
      <c r="E24" s="3" t="s">
        <v>58</v>
      </c>
      <c r="F24" s="3" t="s">
        <v>48</v>
      </c>
      <c r="G24" s="6">
        <v>9312034.82</v>
      </c>
      <c r="H24" s="6">
        <v>0</v>
      </c>
      <c r="I24" s="6">
        <f t="shared" si="2"/>
        <v>9312034.82</v>
      </c>
      <c r="J24" s="37">
        <v>0</v>
      </c>
      <c r="K24" s="6">
        <f t="shared" si="3"/>
        <v>9312034.82</v>
      </c>
    </row>
    <row r="25" spans="1:11" ht="66" customHeight="1">
      <c r="A25" s="16" t="s">
        <v>276</v>
      </c>
      <c r="B25" s="3" t="s">
        <v>45</v>
      </c>
      <c r="C25" s="3" t="s">
        <v>46</v>
      </c>
      <c r="D25" s="3" t="s">
        <v>57</v>
      </c>
      <c r="E25" s="3" t="s">
        <v>58</v>
      </c>
      <c r="F25" s="3" t="s">
        <v>49</v>
      </c>
      <c r="G25" s="6">
        <v>17121351.98</v>
      </c>
      <c r="H25" s="6">
        <v>0</v>
      </c>
      <c r="I25" s="6">
        <f t="shared" si="2"/>
        <v>17121351.98</v>
      </c>
      <c r="J25" s="37">
        <f>12000+30175.53+17624.2-292997.23+21221</f>
        <v>-211976.5</v>
      </c>
      <c r="K25" s="6">
        <f t="shared" si="3"/>
        <v>16909375.48</v>
      </c>
    </row>
    <row r="26" spans="1:11" ht="49.5" customHeight="1">
      <c r="A26" s="16" t="s">
        <v>28</v>
      </c>
      <c r="B26" s="3" t="s">
        <v>45</v>
      </c>
      <c r="C26" s="3" t="s">
        <v>46</v>
      </c>
      <c r="D26" s="3" t="s">
        <v>57</v>
      </c>
      <c r="E26" s="3" t="s">
        <v>58</v>
      </c>
      <c r="F26" s="3" t="s">
        <v>50</v>
      </c>
      <c r="G26" s="6">
        <v>207800.18</v>
      </c>
      <c r="H26" s="6">
        <v>0</v>
      </c>
      <c r="I26" s="6">
        <f t="shared" si="2"/>
        <v>207800.18</v>
      </c>
      <c r="J26" s="6">
        <f>-929.18-1000</f>
        <v>-1929.1799999999998</v>
      </c>
      <c r="K26" s="6">
        <f t="shared" si="3"/>
        <v>205871</v>
      </c>
    </row>
    <row r="27" spans="1:11" ht="51.75" customHeight="1">
      <c r="A27" s="16" t="s">
        <v>277</v>
      </c>
      <c r="B27" s="3" t="s">
        <v>45</v>
      </c>
      <c r="C27" s="3" t="s">
        <v>46</v>
      </c>
      <c r="D27" s="3" t="s">
        <v>57</v>
      </c>
      <c r="E27" s="3" t="s">
        <v>52</v>
      </c>
      <c r="F27" s="3" t="s">
        <v>49</v>
      </c>
      <c r="G27" s="6">
        <v>498489</v>
      </c>
      <c r="H27" s="6">
        <v>0</v>
      </c>
      <c r="I27" s="6">
        <f t="shared" si="2"/>
        <v>498489</v>
      </c>
      <c r="J27" s="6">
        <f>95000-3972+16400-8378</f>
        <v>99050</v>
      </c>
      <c r="K27" s="6">
        <f t="shared" si="3"/>
        <v>597539</v>
      </c>
    </row>
    <row r="28" spans="1:11" ht="48" customHeight="1">
      <c r="A28" s="16" t="s">
        <v>273</v>
      </c>
      <c r="B28" s="3" t="s">
        <v>45</v>
      </c>
      <c r="C28" s="3" t="s">
        <v>46</v>
      </c>
      <c r="D28" s="3" t="s">
        <v>57</v>
      </c>
      <c r="E28" s="3" t="s">
        <v>53</v>
      </c>
      <c r="F28" s="3" t="s">
        <v>49</v>
      </c>
      <c r="G28" s="6">
        <v>1135228.16</v>
      </c>
      <c r="H28" s="6">
        <v>0</v>
      </c>
      <c r="I28" s="6">
        <f t="shared" si="2"/>
        <v>1135228.16</v>
      </c>
      <c r="J28" s="6">
        <f>106265.6+44278.08</f>
        <v>150543.68</v>
      </c>
      <c r="K28" s="6">
        <f t="shared" si="3"/>
        <v>1285771.8399999999</v>
      </c>
    </row>
    <row r="29" spans="1:11" ht="48" customHeight="1">
      <c r="A29" s="16" t="s">
        <v>355</v>
      </c>
      <c r="B29" s="3" t="s">
        <v>45</v>
      </c>
      <c r="C29" s="3" t="s">
        <v>46</v>
      </c>
      <c r="D29" s="3" t="s">
        <v>57</v>
      </c>
      <c r="E29" s="3" t="s">
        <v>354</v>
      </c>
      <c r="F29" s="3" t="s">
        <v>49</v>
      </c>
      <c r="G29" s="6">
        <v>2547134.71</v>
      </c>
      <c r="H29" s="6"/>
      <c r="I29" s="6"/>
      <c r="J29" s="37">
        <v>0</v>
      </c>
      <c r="K29" s="6">
        <f t="shared" si="3"/>
        <v>2547134.71</v>
      </c>
    </row>
    <row r="30" spans="1:11" ht="99" customHeight="1">
      <c r="A30" s="16" t="s">
        <v>401</v>
      </c>
      <c r="B30" s="3" t="s">
        <v>45</v>
      </c>
      <c r="C30" s="3" t="s">
        <v>46</v>
      </c>
      <c r="D30" s="3" t="s">
        <v>57</v>
      </c>
      <c r="E30" s="3" t="s">
        <v>54</v>
      </c>
      <c r="F30" s="3" t="s">
        <v>48</v>
      </c>
      <c r="G30" s="6">
        <v>10000</v>
      </c>
      <c r="H30" s="6"/>
      <c r="I30" s="6"/>
      <c r="J30" s="37">
        <v>0</v>
      </c>
      <c r="K30" s="6">
        <f t="shared" si="3"/>
        <v>10000</v>
      </c>
    </row>
    <row r="31" spans="1:11" ht="63.75" customHeight="1">
      <c r="A31" s="16" t="s">
        <v>274</v>
      </c>
      <c r="B31" s="3" t="s">
        <v>45</v>
      </c>
      <c r="C31" s="3" t="s">
        <v>46</v>
      </c>
      <c r="D31" s="3" t="s">
        <v>57</v>
      </c>
      <c r="E31" s="3" t="s">
        <v>54</v>
      </c>
      <c r="F31" s="3" t="s">
        <v>49</v>
      </c>
      <c r="G31" s="6">
        <v>624975</v>
      </c>
      <c r="H31" s="6">
        <v>0</v>
      </c>
      <c r="I31" s="6">
        <f t="shared" si="2"/>
        <v>624975</v>
      </c>
      <c r="J31" s="37">
        <f>-21203.53-33095.02-1122</f>
        <v>-55420.549999999996</v>
      </c>
      <c r="K31" s="6">
        <f t="shared" si="3"/>
        <v>569554.45</v>
      </c>
    </row>
    <row r="32" spans="1:11" ht="205.5" customHeight="1">
      <c r="A32" s="16" t="s">
        <v>214</v>
      </c>
      <c r="B32" s="3" t="s">
        <v>45</v>
      </c>
      <c r="C32" s="3" t="s">
        <v>46</v>
      </c>
      <c r="D32" s="3" t="s">
        <v>57</v>
      </c>
      <c r="E32" s="3" t="s">
        <v>59</v>
      </c>
      <c r="F32" s="3" t="s">
        <v>48</v>
      </c>
      <c r="G32" s="6">
        <v>36439045</v>
      </c>
      <c r="H32" s="6">
        <v>0</v>
      </c>
      <c r="I32" s="6">
        <f t="shared" si="2"/>
        <v>36439045</v>
      </c>
      <c r="J32" s="37">
        <v>0</v>
      </c>
      <c r="K32" s="6">
        <f t="shared" si="3"/>
        <v>36439045</v>
      </c>
    </row>
    <row r="33" spans="1:11" ht="174.75" customHeight="1">
      <c r="A33" s="16" t="s">
        <v>278</v>
      </c>
      <c r="B33" s="3" t="s">
        <v>45</v>
      </c>
      <c r="C33" s="3" t="s">
        <v>46</v>
      </c>
      <c r="D33" s="3" t="s">
        <v>57</v>
      </c>
      <c r="E33" s="3" t="s">
        <v>59</v>
      </c>
      <c r="F33" s="3" t="s">
        <v>49</v>
      </c>
      <c r="G33" s="6">
        <v>824552</v>
      </c>
      <c r="H33" s="6">
        <v>0</v>
      </c>
      <c r="I33" s="6">
        <f t="shared" si="2"/>
        <v>824552</v>
      </c>
      <c r="J33" s="6">
        <v>0</v>
      </c>
      <c r="K33" s="6">
        <f t="shared" si="3"/>
        <v>824552</v>
      </c>
    </row>
    <row r="34" spans="1:11" ht="64.5" customHeight="1">
      <c r="A34" s="16" t="s">
        <v>373</v>
      </c>
      <c r="B34" s="3" t="s">
        <v>45</v>
      </c>
      <c r="C34" s="3" t="s">
        <v>46</v>
      </c>
      <c r="D34" s="3" t="s">
        <v>57</v>
      </c>
      <c r="E34" s="3" t="s">
        <v>56</v>
      </c>
      <c r="F34" s="3" t="s">
        <v>49</v>
      </c>
      <c r="G34" s="6">
        <v>894736.85</v>
      </c>
      <c r="H34" s="6"/>
      <c r="I34" s="6"/>
      <c r="J34" s="37">
        <v>0</v>
      </c>
      <c r="K34" s="6">
        <f t="shared" si="3"/>
        <v>894736.85</v>
      </c>
    </row>
    <row r="35" spans="1:11" ht="255.75" customHeight="1">
      <c r="A35" s="16" t="s">
        <v>370</v>
      </c>
      <c r="B35" s="3" t="s">
        <v>45</v>
      </c>
      <c r="C35" s="3" t="s">
        <v>46</v>
      </c>
      <c r="D35" s="3" t="s">
        <v>57</v>
      </c>
      <c r="E35" s="3" t="s">
        <v>369</v>
      </c>
      <c r="F35" s="3" t="s">
        <v>48</v>
      </c>
      <c r="G35" s="6">
        <v>3593520</v>
      </c>
      <c r="H35" s="6"/>
      <c r="I35" s="6"/>
      <c r="J35" s="37">
        <v>0</v>
      </c>
      <c r="K35" s="6">
        <f t="shared" si="3"/>
        <v>3593520</v>
      </c>
    </row>
    <row r="36" spans="1:13" s="9" customFormat="1" ht="50.25" customHeight="1">
      <c r="A36" s="24" t="s">
        <v>159</v>
      </c>
      <c r="B36" s="28" t="s">
        <v>45</v>
      </c>
      <c r="C36" s="28" t="s">
        <v>46</v>
      </c>
      <c r="D36" s="28" t="s">
        <v>60</v>
      </c>
      <c r="E36" s="28" t="s">
        <v>207</v>
      </c>
      <c r="F36" s="28"/>
      <c r="G36" s="29">
        <f>SUM(G37:G46)</f>
        <v>6517691.399999999</v>
      </c>
      <c r="H36" s="29">
        <f>SUM(H37:H46)</f>
        <v>0</v>
      </c>
      <c r="I36" s="29">
        <f>SUM(I37:I46)</f>
        <v>6076247.119999999</v>
      </c>
      <c r="J36" s="29">
        <f>SUM(J37:J46)</f>
        <v>0</v>
      </c>
      <c r="K36" s="29">
        <f>SUM(K37:K46)</f>
        <v>6517691.399999999</v>
      </c>
      <c r="M36" s="44"/>
    </row>
    <row r="37" spans="1:11" ht="64.5" customHeight="1">
      <c r="A37" s="38" t="s">
        <v>317</v>
      </c>
      <c r="B37" s="3" t="s">
        <v>45</v>
      </c>
      <c r="C37" s="3" t="s">
        <v>46</v>
      </c>
      <c r="D37" s="3" t="s">
        <v>60</v>
      </c>
      <c r="E37" s="3" t="s">
        <v>61</v>
      </c>
      <c r="F37" s="3" t="s">
        <v>85</v>
      </c>
      <c r="G37" s="6">
        <v>2438545.44</v>
      </c>
      <c r="H37" s="6">
        <v>0</v>
      </c>
      <c r="I37" s="6">
        <f aca="true" t="shared" si="4" ref="I37:I46">G37+H37</f>
        <v>2438545.44</v>
      </c>
      <c r="J37" s="37">
        <v>0</v>
      </c>
      <c r="K37" s="6">
        <f aca="true" t="shared" si="5" ref="K37:K46">G37+J37</f>
        <v>2438545.44</v>
      </c>
    </row>
    <row r="38" spans="1:11" ht="63.75" customHeight="1">
      <c r="A38" s="16" t="s">
        <v>229</v>
      </c>
      <c r="B38" s="3" t="s">
        <v>45</v>
      </c>
      <c r="C38" s="3" t="s">
        <v>46</v>
      </c>
      <c r="D38" s="3" t="s">
        <v>60</v>
      </c>
      <c r="E38" s="3" t="s">
        <v>52</v>
      </c>
      <c r="F38" s="3" t="s">
        <v>85</v>
      </c>
      <c r="G38" s="6">
        <v>39360</v>
      </c>
      <c r="H38" s="6">
        <v>0</v>
      </c>
      <c r="I38" s="6">
        <f t="shared" si="4"/>
        <v>39360</v>
      </c>
      <c r="J38" s="6">
        <v>0</v>
      </c>
      <c r="K38" s="6">
        <f t="shared" si="5"/>
        <v>39360</v>
      </c>
    </row>
    <row r="39" spans="1:11" ht="64.5" customHeight="1">
      <c r="A39" s="16" t="s">
        <v>243</v>
      </c>
      <c r="B39" s="3" t="s">
        <v>45</v>
      </c>
      <c r="C39" s="3" t="s">
        <v>46</v>
      </c>
      <c r="D39" s="3" t="s">
        <v>60</v>
      </c>
      <c r="E39" s="3" t="s">
        <v>53</v>
      </c>
      <c r="F39" s="3" t="s">
        <v>85</v>
      </c>
      <c r="G39" s="6">
        <v>17008.92</v>
      </c>
      <c r="H39" s="6">
        <v>0</v>
      </c>
      <c r="I39" s="6">
        <f t="shared" si="4"/>
        <v>17008.92</v>
      </c>
      <c r="J39" s="6">
        <v>0</v>
      </c>
      <c r="K39" s="6">
        <f t="shared" si="5"/>
        <v>17008.92</v>
      </c>
    </row>
    <row r="40" spans="1:11" ht="65.25" customHeight="1">
      <c r="A40" s="16" t="s">
        <v>244</v>
      </c>
      <c r="B40" s="3" t="s">
        <v>45</v>
      </c>
      <c r="C40" s="3" t="s">
        <v>46</v>
      </c>
      <c r="D40" s="3" t="s">
        <v>60</v>
      </c>
      <c r="E40" s="3" t="s">
        <v>54</v>
      </c>
      <c r="F40" s="3" t="s">
        <v>85</v>
      </c>
      <c r="G40" s="6">
        <v>27150</v>
      </c>
      <c r="H40" s="6">
        <v>0</v>
      </c>
      <c r="I40" s="6">
        <f t="shared" si="4"/>
        <v>27150</v>
      </c>
      <c r="J40" s="6">
        <v>0</v>
      </c>
      <c r="K40" s="6">
        <f t="shared" si="5"/>
        <v>27150</v>
      </c>
    </row>
    <row r="41" spans="1:11" ht="64.5" customHeight="1">
      <c r="A41" s="38" t="s">
        <v>191</v>
      </c>
      <c r="B41" s="3" t="s">
        <v>45</v>
      </c>
      <c r="C41" s="3" t="s">
        <v>46</v>
      </c>
      <c r="D41" s="3" t="s">
        <v>60</v>
      </c>
      <c r="E41" s="3" t="s">
        <v>189</v>
      </c>
      <c r="F41" s="3" t="s">
        <v>85</v>
      </c>
      <c r="G41" s="6">
        <f>2754394.56+45395.44</f>
        <v>2799790</v>
      </c>
      <c r="H41" s="6">
        <v>0</v>
      </c>
      <c r="I41" s="6">
        <f t="shared" si="4"/>
        <v>2799790</v>
      </c>
      <c r="J41" s="6">
        <v>0</v>
      </c>
      <c r="K41" s="6">
        <f t="shared" si="5"/>
        <v>2799790</v>
      </c>
    </row>
    <row r="42" spans="1:11" ht="46.5" customHeight="1">
      <c r="A42" s="38" t="s">
        <v>190</v>
      </c>
      <c r="B42" s="3" t="s">
        <v>45</v>
      </c>
      <c r="C42" s="3" t="s">
        <v>46</v>
      </c>
      <c r="D42" s="3" t="s">
        <v>60</v>
      </c>
      <c r="E42" s="3" t="s">
        <v>189</v>
      </c>
      <c r="F42" s="39" t="s">
        <v>50</v>
      </c>
      <c r="G42" s="6">
        <v>8510</v>
      </c>
      <c r="H42" s="6">
        <v>0</v>
      </c>
      <c r="I42" s="6">
        <f t="shared" si="4"/>
        <v>8510</v>
      </c>
      <c r="J42" s="6">
        <v>0</v>
      </c>
      <c r="K42" s="6">
        <f t="shared" si="5"/>
        <v>8510</v>
      </c>
    </row>
    <row r="43" spans="1:11" ht="83.25" customHeight="1">
      <c r="A43" s="38" t="s">
        <v>399</v>
      </c>
      <c r="B43" s="3" t="s">
        <v>45</v>
      </c>
      <c r="C43" s="3" t="s">
        <v>46</v>
      </c>
      <c r="D43" s="3" t="s">
        <v>60</v>
      </c>
      <c r="E43" s="3" t="s">
        <v>400</v>
      </c>
      <c r="F43" s="39" t="s">
        <v>85</v>
      </c>
      <c r="G43" s="6">
        <v>100639.2</v>
      </c>
      <c r="H43" s="6"/>
      <c r="I43" s="6"/>
      <c r="J43" s="6">
        <v>0</v>
      </c>
      <c r="K43" s="6">
        <f t="shared" si="5"/>
        <v>100639.2</v>
      </c>
    </row>
    <row r="44" spans="1:11" ht="64.5" customHeight="1">
      <c r="A44" s="16" t="s">
        <v>372</v>
      </c>
      <c r="B44" s="3" t="s">
        <v>45</v>
      </c>
      <c r="C44" s="3" t="s">
        <v>46</v>
      </c>
      <c r="D44" s="3" t="s">
        <v>60</v>
      </c>
      <c r="E44" s="3" t="s">
        <v>56</v>
      </c>
      <c r="F44" s="39" t="s">
        <v>85</v>
      </c>
      <c r="G44" s="6">
        <f>100000+5263.16</f>
        <v>105263.16</v>
      </c>
      <c r="H44" s="6"/>
      <c r="I44" s="6"/>
      <c r="J44" s="6">
        <v>0</v>
      </c>
      <c r="K44" s="6">
        <f t="shared" si="5"/>
        <v>105263.16</v>
      </c>
    </row>
    <row r="45" spans="1:11" ht="101.25" customHeight="1">
      <c r="A45" s="38" t="s">
        <v>247</v>
      </c>
      <c r="B45" s="3" t="s">
        <v>45</v>
      </c>
      <c r="C45" s="3" t="s">
        <v>46</v>
      </c>
      <c r="D45" s="3" t="s">
        <v>60</v>
      </c>
      <c r="E45" s="3" t="s">
        <v>248</v>
      </c>
      <c r="F45" s="39" t="s">
        <v>85</v>
      </c>
      <c r="G45" s="6">
        <v>235541.92</v>
      </c>
      <c r="H45" s="6"/>
      <c r="I45" s="6"/>
      <c r="J45" s="37">
        <v>0</v>
      </c>
      <c r="K45" s="6">
        <f t="shared" si="5"/>
        <v>235541.92</v>
      </c>
    </row>
    <row r="46" spans="1:11" ht="113.25" customHeight="1">
      <c r="A46" s="38" t="s">
        <v>318</v>
      </c>
      <c r="B46" s="3" t="s">
        <v>45</v>
      </c>
      <c r="C46" s="39" t="s">
        <v>46</v>
      </c>
      <c r="D46" s="3" t="s">
        <v>60</v>
      </c>
      <c r="E46" s="3" t="s">
        <v>290</v>
      </c>
      <c r="F46" s="3" t="s">
        <v>85</v>
      </c>
      <c r="G46" s="6">
        <f>745882.76</f>
        <v>745882.76</v>
      </c>
      <c r="H46" s="6">
        <v>0</v>
      </c>
      <c r="I46" s="6">
        <f t="shared" si="4"/>
        <v>745882.76</v>
      </c>
      <c r="J46" s="6">
        <v>0</v>
      </c>
      <c r="K46" s="6">
        <f t="shared" si="5"/>
        <v>745882.76</v>
      </c>
    </row>
    <row r="47" spans="1:13" s="9" customFormat="1" ht="47.25">
      <c r="A47" s="24" t="s">
        <v>160</v>
      </c>
      <c r="B47" s="28" t="s">
        <v>45</v>
      </c>
      <c r="C47" s="28" t="s">
        <v>46</v>
      </c>
      <c r="D47" s="28" t="s">
        <v>63</v>
      </c>
      <c r="E47" s="28" t="s">
        <v>207</v>
      </c>
      <c r="F47" s="28"/>
      <c r="G47" s="29">
        <f>SUM(G48:G51)</f>
        <v>387156</v>
      </c>
      <c r="H47" s="29">
        <f>SUM(H48:H51)</f>
        <v>0</v>
      </c>
      <c r="I47" s="29">
        <f>SUM(I48:I51)</f>
        <v>387156</v>
      </c>
      <c r="J47" s="29">
        <f>SUM(J48:J51)</f>
        <v>0</v>
      </c>
      <c r="K47" s="29">
        <f>SUM(K48:K51)</f>
        <v>387156</v>
      </c>
      <c r="M47" s="44"/>
    </row>
    <row r="48" spans="1:11" ht="63">
      <c r="A48" s="16" t="s">
        <v>359</v>
      </c>
      <c r="B48" s="3" t="s">
        <v>45</v>
      </c>
      <c r="C48" s="3" t="s">
        <v>46</v>
      </c>
      <c r="D48" s="3" t="s">
        <v>63</v>
      </c>
      <c r="E48" s="3" t="s">
        <v>358</v>
      </c>
      <c r="F48" s="3" t="s">
        <v>49</v>
      </c>
      <c r="G48" s="6">
        <v>96200</v>
      </c>
      <c r="H48" s="6">
        <v>0</v>
      </c>
      <c r="I48" s="6">
        <f>G48+H48</f>
        <v>96200</v>
      </c>
      <c r="J48" s="37">
        <v>0</v>
      </c>
      <c r="K48" s="6">
        <f>G48+J48</f>
        <v>96200</v>
      </c>
    </row>
    <row r="49" spans="1:11" ht="47.25">
      <c r="A49" s="16" t="s">
        <v>9</v>
      </c>
      <c r="B49" s="3" t="s">
        <v>45</v>
      </c>
      <c r="C49" s="3" t="s">
        <v>46</v>
      </c>
      <c r="D49" s="3" t="s">
        <v>63</v>
      </c>
      <c r="E49" s="3" t="s">
        <v>66</v>
      </c>
      <c r="F49" s="3" t="s">
        <v>67</v>
      </c>
      <c r="G49" s="6">
        <v>6000</v>
      </c>
      <c r="H49" s="6">
        <v>0</v>
      </c>
      <c r="I49" s="6">
        <f>G49+H49</f>
        <v>6000</v>
      </c>
      <c r="J49" s="6">
        <v>0</v>
      </c>
      <c r="K49" s="6">
        <f>G49+J49</f>
        <v>6000</v>
      </c>
    </row>
    <row r="50" spans="1:11" ht="93.75" customHeight="1">
      <c r="A50" s="16" t="s">
        <v>215</v>
      </c>
      <c r="B50" s="3" t="s">
        <v>45</v>
      </c>
      <c r="C50" s="3" t="s">
        <v>46</v>
      </c>
      <c r="D50" s="3" t="s">
        <v>63</v>
      </c>
      <c r="E50" s="3" t="s">
        <v>68</v>
      </c>
      <c r="F50" s="3" t="s">
        <v>48</v>
      </c>
      <c r="G50" s="6">
        <v>234360</v>
      </c>
      <c r="H50" s="6">
        <v>0</v>
      </c>
      <c r="I50" s="6">
        <f>G50+H50</f>
        <v>234360</v>
      </c>
      <c r="J50" s="6">
        <v>0</v>
      </c>
      <c r="K50" s="6">
        <f>G50+J50</f>
        <v>234360</v>
      </c>
    </row>
    <row r="51" spans="1:11" ht="63">
      <c r="A51" s="16" t="s">
        <v>283</v>
      </c>
      <c r="B51" s="3" t="s">
        <v>45</v>
      </c>
      <c r="C51" s="3" t="s">
        <v>46</v>
      </c>
      <c r="D51" s="3" t="s">
        <v>63</v>
      </c>
      <c r="E51" s="3" t="s">
        <v>70</v>
      </c>
      <c r="F51" s="3" t="s">
        <v>49</v>
      </c>
      <c r="G51" s="6">
        <v>50596</v>
      </c>
      <c r="H51" s="6">
        <v>0</v>
      </c>
      <c r="I51" s="6">
        <f>G51+H51</f>
        <v>50596</v>
      </c>
      <c r="J51" s="6">
        <v>0</v>
      </c>
      <c r="K51" s="6">
        <f>G51+J51</f>
        <v>50596</v>
      </c>
    </row>
    <row r="52" spans="1:13" s="9" customFormat="1" ht="31.5">
      <c r="A52" s="24" t="s">
        <v>161</v>
      </c>
      <c r="B52" s="28" t="s">
        <v>45</v>
      </c>
      <c r="C52" s="28" t="s">
        <v>46</v>
      </c>
      <c r="D52" s="28" t="s">
        <v>62</v>
      </c>
      <c r="E52" s="28" t="s">
        <v>207</v>
      </c>
      <c r="F52" s="28"/>
      <c r="G52" s="29">
        <f>SUM(G53:G56)</f>
        <v>616744.99</v>
      </c>
      <c r="H52" s="29">
        <f>SUM(H53:H56)</f>
        <v>0</v>
      </c>
      <c r="I52" s="29">
        <f>SUM(I53:I56)</f>
        <v>616744.99</v>
      </c>
      <c r="J52" s="29">
        <f>SUM(J53:J56)</f>
        <v>0</v>
      </c>
      <c r="K52" s="29">
        <f>SUM(K53:K56)</f>
        <v>616744.99</v>
      </c>
      <c r="M52" s="44"/>
    </row>
    <row r="53" spans="1:11" ht="48" customHeight="1">
      <c r="A53" s="16" t="s">
        <v>284</v>
      </c>
      <c r="B53" s="3" t="s">
        <v>45</v>
      </c>
      <c r="C53" s="3" t="s">
        <v>46</v>
      </c>
      <c r="D53" s="3" t="s">
        <v>62</v>
      </c>
      <c r="E53" s="3" t="s">
        <v>71</v>
      </c>
      <c r="F53" s="3" t="s">
        <v>49</v>
      </c>
      <c r="G53" s="6">
        <v>171400</v>
      </c>
      <c r="H53" s="6">
        <v>0</v>
      </c>
      <c r="I53" s="6">
        <f>G53+H53</f>
        <v>171400</v>
      </c>
      <c r="J53" s="6">
        <v>0</v>
      </c>
      <c r="K53" s="6">
        <f>G53+J53</f>
        <v>171400</v>
      </c>
    </row>
    <row r="54" spans="1:11" ht="63" customHeight="1">
      <c r="A54" s="16" t="s">
        <v>279</v>
      </c>
      <c r="B54" s="3" t="s">
        <v>45</v>
      </c>
      <c r="C54" s="3" t="s">
        <v>46</v>
      </c>
      <c r="D54" s="3" t="s">
        <v>62</v>
      </c>
      <c r="E54" s="3" t="s">
        <v>71</v>
      </c>
      <c r="F54" s="3" t="s">
        <v>85</v>
      </c>
      <c r="G54" s="6">
        <v>28599.99</v>
      </c>
      <c r="H54" s="6">
        <v>0</v>
      </c>
      <c r="I54" s="6">
        <f>G54+H54</f>
        <v>28599.99</v>
      </c>
      <c r="J54" s="37">
        <v>0</v>
      </c>
      <c r="K54" s="6">
        <f>G54+J54</f>
        <v>28599.99</v>
      </c>
    </row>
    <row r="55" spans="1:11" ht="63">
      <c r="A55" s="16" t="s">
        <v>327</v>
      </c>
      <c r="B55" s="3" t="s">
        <v>45</v>
      </c>
      <c r="C55" s="3" t="s">
        <v>46</v>
      </c>
      <c r="D55" s="3" t="s">
        <v>62</v>
      </c>
      <c r="E55" s="3" t="s">
        <v>72</v>
      </c>
      <c r="F55" s="3" t="s">
        <v>49</v>
      </c>
      <c r="G55" s="6">
        <v>388395</v>
      </c>
      <c r="H55" s="6">
        <v>0</v>
      </c>
      <c r="I55" s="6">
        <f>G55+H55</f>
        <v>388395</v>
      </c>
      <c r="J55" s="37">
        <v>0</v>
      </c>
      <c r="K55" s="6">
        <f>G55+J55</f>
        <v>388395</v>
      </c>
    </row>
    <row r="56" spans="1:11" ht="78.75">
      <c r="A56" s="16" t="s">
        <v>328</v>
      </c>
      <c r="B56" s="3" t="s">
        <v>45</v>
      </c>
      <c r="C56" s="3" t="s">
        <v>46</v>
      </c>
      <c r="D56" s="3" t="s">
        <v>62</v>
      </c>
      <c r="E56" s="3" t="s">
        <v>73</v>
      </c>
      <c r="F56" s="3" t="s">
        <v>49</v>
      </c>
      <c r="G56" s="6">
        <v>28350</v>
      </c>
      <c r="H56" s="6">
        <v>0</v>
      </c>
      <c r="I56" s="6">
        <f>G56+H56</f>
        <v>28350</v>
      </c>
      <c r="J56" s="37">
        <v>0</v>
      </c>
      <c r="K56" s="6">
        <f>G56+J56</f>
        <v>28350</v>
      </c>
    </row>
    <row r="57" spans="1:13" s="9" customFormat="1" ht="47.25">
      <c r="A57" s="24" t="s">
        <v>162</v>
      </c>
      <c r="B57" s="28" t="s">
        <v>45</v>
      </c>
      <c r="C57" s="28" t="s">
        <v>46</v>
      </c>
      <c r="D57" s="28" t="s">
        <v>65</v>
      </c>
      <c r="E57" s="28" t="s">
        <v>207</v>
      </c>
      <c r="F57" s="28"/>
      <c r="G57" s="29">
        <f>SUM(G58:G65)</f>
        <v>723200</v>
      </c>
      <c r="H57" s="29">
        <f>SUM(H58:H65)</f>
        <v>0</v>
      </c>
      <c r="I57" s="29">
        <f>SUM(I58:I65)</f>
        <v>699200</v>
      </c>
      <c r="J57" s="29">
        <f>SUM(J58:J65)</f>
        <v>0</v>
      </c>
      <c r="K57" s="29">
        <f>SUM(K58:K65)</f>
        <v>723200</v>
      </c>
      <c r="M57" s="44"/>
    </row>
    <row r="58" spans="1:11" ht="94.5">
      <c r="A58" s="16" t="s">
        <v>329</v>
      </c>
      <c r="B58" s="3" t="s">
        <v>45</v>
      </c>
      <c r="C58" s="3" t="s">
        <v>46</v>
      </c>
      <c r="D58" s="3" t="s">
        <v>65</v>
      </c>
      <c r="E58" s="3" t="s">
        <v>74</v>
      </c>
      <c r="F58" s="3" t="s">
        <v>49</v>
      </c>
      <c r="G58" s="6">
        <v>140000</v>
      </c>
      <c r="H58" s="6">
        <v>0</v>
      </c>
      <c r="I58" s="6">
        <f aca="true" t="shared" si="6" ref="I58:I65">G58+H58</f>
        <v>140000</v>
      </c>
      <c r="J58" s="6">
        <v>0</v>
      </c>
      <c r="K58" s="6">
        <f aca="true" t="shared" si="7" ref="K58:K65">G58+J58</f>
        <v>140000</v>
      </c>
    </row>
    <row r="59" spans="1:11" ht="110.25">
      <c r="A59" s="16" t="s">
        <v>280</v>
      </c>
      <c r="B59" s="3" t="s">
        <v>45</v>
      </c>
      <c r="C59" s="3" t="s">
        <v>46</v>
      </c>
      <c r="D59" s="3" t="s">
        <v>65</v>
      </c>
      <c r="E59" s="3" t="s">
        <v>74</v>
      </c>
      <c r="F59" s="3" t="s">
        <v>85</v>
      </c>
      <c r="G59" s="6">
        <v>60000</v>
      </c>
      <c r="H59" s="6">
        <v>0</v>
      </c>
      <c r="I59" s="6">
        <f>G59+H59</f>
        <v>60000</v>
      </c>
      <c r="J59" s="6">
        <v>0</v>
      </c>
      <c r="K59" s="6">
        <f t="shared" si="7"/>
        <v>60000</v>
      </c>
    </row>
    <row r="60" spans="1:11" ht="63">
      <c r="A60" s="42" t="s">
        <v>235</v>
      </c>
      <c r="B60" s="3" t="s">
        <v>45</v>
      </c>
      <c r="C60" s="3" t="s">
        <v>46</v>
      </c>
      <c r="D60" s="3" t="s">
        <v>65</v>
      </c>
      <c r="E60" s="3" t="s">
        <v>237</v>
      </c>
      <c r="F60" s="3" t="s">
        <v>49</v>
      </c>
      <c r="G60" s="6">
        <v>12000</v>
      </c>
      <c r="H60" s="6"/>
      <c r="I60" s="6"/>
      <c r="J60" s="6">
        <v>0</v>
      </c>
      <c r="K60" s="6">
        <f t="shared" si="7"/>
        <v>12000</v>
      </c>
    </row>
    <row r="61" spans="1:11" ht="63" customHeight="1">
      <c r="A61" s="42" t="s">
        <v>236</v>
      </c>
      <c r="B61" s="3" t="s">
        <v>45</v>
      </c>
      <c r="C61" s="3" t="s">
        <v>46</v>
      </c>
      <c r="D61" s="3" t="s">
        <v>65</v>
      </c>
      <c r="E61" s="3" t="s">
        <v>238</v>
      </c>
      <c r="F61" s="3" t="s">
        <v>85</v>
      </c>
      <c r="G61" s="6">
        <v>12000</v>
      </c>
      <c r="H61" s="6"/>
      <c r="I61" s="6"/>
      <c r="J61" s="6">
        <v>0</v>
      </c>
      <c r="K61" s="6">
        <f t="shared" si="7"/>
        <v>12000</v>
      </c>
    </row>
    <row r="62" spans="1:11" ht="35.25" customHeight="1">
      <c r="A62" s="17" t="s">
        <v>330</v>
      </c>
      <c r="B62" s="3" t="s">
        <v>45</v>
      </c>
      <c r="C62" s="3" t="s">
        <v>46</v>
      </c>
      <c r="D62" s="3" t="s">
        <v>65</v>
      </c>
      <c r="E62" s="3" t="s">
        <v>75</v>
      </c>
      <c r="F62" s="3" t="s">
        <v>49</v>
      </c>
      <c r="G62" s="6">
        <v>174900</v>
      </c>
      <c r="H62" s="6">
        <v>0</v>
      </c>
      <c r="I62" s="6">
        <f t="shared" si="6"/>
        <v>174900</v>
      </c>
      <c r="J62" s="37">
        <v>-20000</v>
      </c>
      <c r="K62" s="6">
        <f t="shared" si="7"/>
        <v>154900</v>
      </c>
    </row>
    <row r="63" spans="1:11" ht="47.25" customHeight="1">
      <c r="A63" s="16" t="s">
        <v>230</v>
      </c>
      <c r="B63" s="3" t="s">
        <v>45</v>
      </c>
      <c r="C63" s="3" t="s">
        <v>46</v>
      </c>
      <c r="D63" s="3" t="s">
        <v>65</v>
      </c>
      <c r="E63" s="3" t="s">
        <v>75</v>
      </c>
      <c r="F63" s="3" t="s">
        <v>85</v>
      </c>
      <c r="G63" s="6">
        <v>43000</v>
      </c>
      <c r="H63" s="6">
        <v>0</v>
      </c>
      <c r="I63" s="6">
        <f t="shared" si="6"/>
        <v>43000</v>
      </c>
      <c r="J63" s="6">
        <v>0</v>
      </c>
      <c r="K63" s="6">
        <f t="shared" si="7"/>
        <v>43000</v>
      </c>
    </row>
    <row r="64" spans="1:11" ht="77.25" customHeight="1">
      <c r="A64" s="16" t="s">
        <v>286</v>
      </c>
      <c r="B64" s="3" t="s">
        <v>45</v>
      </c>
      <c r="C64" s="3" t="s">
        <v>46</v>
      </c>
      <c r="D64" s="3" t="s">
        <v>65</v>
      </c>
      <c r="E64" s="3" t="s">
        <v>76</v>
      </c>
      <c r="F64" s="3" t="s">
        <v>48</v>
      </c>
      <c r="G64" s="6">
        <v>254300</v>
      </c>
      <c r="H64" s="6">
        <v>0</v>
      </c>
      <c r="I64" s="6">
        <f>G64+H64</f>
        <v>254300</v>
      </c>
      <c r="J64" s="6">
        <v>0</v>
      </c>
      <c r="K64" s="6">
        <f t="shared" si="7"/>
        <v>254300</v>
      </c>
    </row>
    <row r="65" spans="1:11" ht="48.75" customHeight="1">
      <c r="A65" s="38" t="s">
        <v>240</v>
      </c>
      <c r="B65" s="3" t="s">
        <v>45</v>
      </c>
      <c r="C65" s="3" t="s">
        <v>46</v>
      </c>
      <c r="D65" s="3" t="s">
        <v>65</v>
      </c>
      <c r="E65" s="3" t="s">
        <v>239</v>
      </c>
      <c r="F65" s="3" t="s">
        <v>49</v>
      </c>
      <c r="G65" s="6">
        <v>27000</v>
      </c>
      <c r="H65" s="6">
        <v>0</v>
      </c>
      <c r="I65" s="6">
        <f t="shared" si="6"/>
        <v>27000</v>
      </c>
      <c r="J65" s="6">
        <v>20000</v>
      </c>
      <c r="K65" s="6">
        <f t="shared" si="7"/>
        <v>47000</v>
      </c>
    </row>
    <row r="66" spans="1:13" s="9" customFormat="1" ht="47.25">
      <c r="A66" s="24" t="s">
        <v>163</v>
      </c>
      <c r="B66" s="28" t="s">
        <v>45</v>
      </c>
      <c r="C66" s="28" t="s">
        <v>46</v>
      </c>
      <c r="D66" s="28" t="s">
        <v>44</v>
      </c>
      <c r="E66" s="28" t="s">
        <v>207</v>
      </c>
      <c r="F66" s="28"/>
      <c r="G66" s="29">
        <f>SUM(G67:G72)</f>
        <v>7564342.9799999995</v>
      </c>
      <c r="H66" s="29">
        <f>SUM(H67:H71)</f>
        <v>0</v>
      </c>
      <c r="I66" s="29">
        <f>SUM(I67:I71)</f>
        <v>7115326.22</v>
      </c>
      <c r="J66" s="29">
        <f>SUM(J67:J72)</f>
        <v>-521810.47</v>
      </c>
      <c r="K66" s="29">
        <f>SUM(K67:K72)</f>
        <v>7042532.51</v>
      </c>
      <c r="M66" s="44"/>
    </row>
    <row r="67" spans="1:11" ht="112.5" customHeight="1">
      <c r="A67" s="16" t="s">
        <v>368</v>
      </c>
      <c r="B67" s="3" t="s">
        <v>45</v>
      </c>
      <c r="C67" s="3" t="s">
        <v>46</v>
      </c>
      <c r="D67" s="3" t="s">
        <v>44</v>
      </c>
      <c r="E67" s="3" t="s">
        <v>77</v>
      </c>
      <c r="F67" s="3" t="s">
        <v>49</v>
      </c>
      <c r="G67" s="6">
        <v>3999296.96</v>
      </c>
      <c r="H67" s="6">
        <v>0</v>
      </c>
      <c r="I67" s="6">
        <f>G67+H67</f>
        <v>3999296.96</v>
      </c>
      <c r="J67" s="37">
        <v>0</v>
      </c>
      <c r="K67" s="6">
        <f aca="true" t="shared" si="8" ref="K67:K72">G67+J67</f>
        <v>3999296.96</v>
      </c>
    </row>
    <row r="68" spans="1:11" ht="79.5" customHeight="1">
      <c r="A68" s="16" t="s">
        <v>331</v>
      </c>
      <c r="B68" s="3" t="s">
        <v>45</v>
      </c>
      <c r="C68" s="3" t="s">
        <v>46</v>
      </c>
      <c r="D68" s="3" t="s">
        <v>44</v>
      </c>
      <c r="E68" s="3" t="s">
        <v>78</v>
      </c>
      <c r="F68" s="3" t="s">
        <v>49</v>
      </c>
      <c r="G68" s="6">
        <v>1451046.7</v>
      </c>
      <c r="H68" s="6">
        <f>-95580+95580</f>
        <v>0</v>
      </c>
      <c r="I68" s="6">
        <f>G68+H68</f>
        <v>1451046.7</v>
      </c>
      <c r="J68" s="37">
        <v>0</v>
      </c>
      <c r="K68" s="6">
        <f t="shared" si="8"/>
        <v>1451046.7</v>
      </c>
    </row>
    <row r="69" spans="1:11" ht="129" customHeight="1">
      <c r="A69" s="16" t="s">
        <v>332</v>
      </c>
      <c r="B69" s="3" t="s">
        <v>45</v>
      </c>
      <c r="C69" s="3" t="s">
        <v>46</v>
      </c>
      <c r="D69" s="3" t="s">
        <v>44</v>
      </c>
      <c r="E69" s="3" t="s">
        <v>79</v>
      </c>
      <c r="F69" s="3" t="s">
        <v>49</v>
      </c>
      <c r="G69" s="6">
        <v>128356</v>
      </c>
      <c r="H69" s="6">
        <v>0</v>
      </c>
      <c r="I69" s="6">
        <f>G69+H69</f>
        <v>128356</v>
      </c>
      <c r="J69" s="6">
        <v>0</v>
      </c>
      <c r="K69" s="6">
        <f t="shared" si="8"/>
        <v>128356</v>
      </c>
    </row>
    <row r="70" spans="1:11" ht="94.5">
      <c r="A70" s="16" t="s">
        <v>10</v>
      </c>
      <c r="B70" s="3" t="s">
        <v>45</v>
      </c>
      <c r="C70" s="3" t="s">
        <v>46</v>
      </c>
      <c r="D70" s="3" t="s">
        <v>44</v>
      </c>
      <c r="E70" s="3" t="s">
        <v>80</v>
      </c>
      <c r="F70" s="3" t="s">
        <v>67</v>
      </c>
      <c r="G70" s="6">
        <v>940440.64</v>
      </c>
      <c r="H70" s="6">
        <v>0</v>
      </c>
      <c r="I70" s="6">
        <f>G70+H70</f>
        <v>940440.64</v>
      </c>
      <c r="J70" s="6">
        <v>-187364.71</v>
      </c>
      <c r="K70" s="6">
        <f t="shared" si="8"/>
        <v>753075.93</v>
      </c>
    </row>
    <row r="71" spans="1:11" ht="393.75" customHeight="1">
      <c r="A71" s="16" t="s">
        <v>349</v>
      </c>
      <c r="B71" s="3" t="s">
        <v>45</v>
      </c>
      <c r="C71" s="3" t="s">
        <v>46</v>
      </c>
      <c r="D71" s="3" t="s">
        <v>44</v>
      </c>
      <c r="E71" s="3" t="s">
        <v>348</v>
      </c>
      <c r="F71" s="3" t="s">
        <v>49</v>
      </c>
      <c r="G71" s="6">
        <v>596185.92</v>
      </c>
      <c r="H71" s="6">
        <v>0</v>
      </c>
      <c r="I71" s="6">
        <f>G71+H71</f>
        <v>596185.92</v>
      </c>
      <c r="J71" s="37">
        <v>-334445.76</v>
      </c>
      <c r="K71" s="6">
        <f t="shared" si="8"/>
        <v>261740.16000000003</v>
      </c>
    </row>
    <row r="72" spans="1:11" ht="380.25" customHeight="1">
      <c r="A72" s="16" t="s">
        <v>405</v>
      </c>
      <c r="B72" s="3" t="s">
        <v>45</v>
      </c>
      <c r="C72" s="3" t="s">
        <v>46</v>
      </c>
      <c r="D72" s="3" t="s">
        <v>44</v>
      </c>
      <c r="E72" s="3" t="s">
        <v>394</v>
      </c>
      <c r="F72" s="3" t="s">
        <v>49</v>
      </c>
      <c r="G72" s="6">
        <v>449016.76</v>
      </c>
      <c r="H72" s="6"/>
      <c r="I72" s="6"/>
      <c r="J72" s="37">
        <v>0</v>
      </c>
      <c r="K72" s="6">
        <f t="shared" si="8"/>
        <v>449016.76</v>
      </c>
    </row>
    <row r="73" spans="1:13" s="9" customFormat="1" ht="47.25">
      <c r="A73" s="24" t="s">
        <v>164</v>
      </c>
      <c r="B73" s="28" t="s">
        <v>45</v>
      </c>
      <c r="C73" s="28" t="s">
        <v>46</v>
      </c>
      <c r="D73" s="28" t="s">
        <v>81</v>
      </c>
      <c r="E73" s="28" t="s">
        <v>207</v>
      </c>
      <c r="F73" s="28"/>
      <c r="G73" s="29">
        <f>SUM(G74:G76)</f>
        <v>4664130</v>
      </c>
      <c r="H73" s="29">
        <f>SUM(H74:H76)</f>
        <v>0</v>
      </c>
      <c r="I73" s="29">
        <f>SUM(I74:I76)</f>
        <v>4664130</v>
      </c>
      <c r="J73" s="29">
        <f>SUM(J74:J76)</f>
        <v>0</v>
      </c>
      <c r="K73" s="29">
        <f>SUM(K74:K76)</f>
        <v>4664130</v>
      </c>
      <c r="M73" s="44"/>
    </row>
    <row r="74" spans="1:11" ht="110.25">
      <c r="A74" s="16" t="s">
        <v>216</v>
      </c>
      <c r="B74" s="3" t="s">
        <v>45</v>
      </c>
      <c r="C74" s="3" t="s">
        <v>46</v>
      </c>
      <c r="D74" s="3" t="s">
        <v>81</v>
      </c>
      <c r="E74" s="3" t="s">
        <v>82</v>
      </c>
      <c r="F74" s="3" t="s">
        <v>48</v>
      </c>
      <c r="G74" s="6">
        <v>3800776</v>
      </c>
      <c r="H74" s="6">
        <v>0</v>
      </c>
      <c r="I74" s="6">
        <f>G74+H74</f>
        <v>3800776</v>
      </c>
      <c r="J74" s="6">
        <v>0</v>
      </c>
      <c r="K74" s="6">
        <f>G74+J74</f>
        <v>3800776</v>
      </c>
    </row>
    <row r="75" spans="1:11" ht="78.75">
      <c r="A75" s="16" t="s">
        <v>333</v>
      </c>
      <c r="B75" s="3" t="s">
        <v>45</v>
      </c>
      <c r="C75" s="3" t="s">
        <v>46</v>
      </c>
      <c r="D75" s="3" t="s">
        <v>81</v>
      </c>
      <c r="E75" s="3" t="s">
        <v>82</v>
      </c>
      <c r="F75" s="3" t="s">
        <v>49</v>
      </c>
      <c r="G75" s="6">
        <v>857354</v>
      </c>
      <c r="H75" s="6">
        <v>0</v>
      </c>
      <c r="I75" s="6">
        <f>G75+H75</f>
        <v>857354</v>
      </c>
      <c r="J75" s="6">
        <v>0</v>
      </c>
      <c r="K75" s="6">
        <f>G75+J75</f>
        <v>857354</v>
      </c>
    </row>
    <row r="76" spans="1:11" ht="63">
      <c r="A76" s="16" t="s">
        <v>29</v>
      </c>
      <c r="B76" s="3" t="s">
        <v>45</v>
      </c>
      <c r="C76" s="3" t="s">
        <v>46</v>
      </c>
      <c r="D76" s="3" t="s">
        <v>81</v>
      </c>
      <c r="E76" s="3" t="s">
        <v>82</v>
      </c>
      <c r="F76" s="3" t="s">
        <v>50</v>
      </c>
      <c r="G76" s="6">
        <v>6000</v>
      </c>
      <c r="H76" s="6">
        <v>0</v>
      </c>
      <c r="I76" s="6">
        <f>G76+H76</f>
        <v>6000</v>
      </c>
      <c r="J76" s="6">
        <v>0</v>
      </c>
      <c r="K76" s="6">
        <f>G76+J76</f>
        <v>6000</v>
      </c>
    </row>
    <row r="77" spans="1:13" ht="15.75">
      <c r="A77" s="24" t="s">
        <v>241</v>
      </c>
      <c r="B77" s="28" t="s">
        <v>45</v>
      </c>
      <c r="C77" s="28" t="s">
        <v>46</v>
      </c>
      <c r="D77" s="28" t="s">
        <v>242</v>
      </c>
      <c r="E77" s="28" t="s">
        <v>207</v>
      </c>
      <c r="F77" s="28"/>
      <c r="G77" s="29">
        <f>SUM(G78:G78)</f>
        <v>2503172.02</v>
      </c>
      <c r="H77" s="29">
        <f>SUM(H78:H78)</f>
        <v>0</v>
      </c>
      <c r="I77" s="29">
        <f>SUM(I78:I78)</f>
        <v>0</v>
      </c>
      <c r="J77" s="29">
        <f>SUM(J78:J78)</f>
        <v>0</v>
      </c>
      <c r="K77" s="29">
        <f>SUM(K78:K78)</f>
        <v>2503172.02</v>
      </c>
      <c r="M77" s="44"/>
    </row>
    <row r="78" spans="1:11" ht="129" customHeight="1">
      <c r="A78" s="16" t="s">
        <v>380</v>
      </c>
      <c r="B78" s="3" t="s">
        <v>45</v>
      </c>
      <c r="C78" s="3" t="s">
        <v>46</v>
      </c>
      <c r="D78" s="3" t="s">
        <v>242</v>
      </c>
      <c r="E78" s="3" t="s">
        <v>381</v>
      </c>
      <c r="F78" s="3" t="s">
        <v>49</v>
      </c>
      <c r="G78" s="6">
        <v>2503172.02</v>
      </c>
      <c r="H78" s="6"/>
      <c r="I78" s="6"/>
      <c r="J78" s="37">
        <v>0</v>
      </c>
      <c r="K78" s="6">
        <f>G78+J78</f>
        <v>2503172.02</v>
      </c>
    </row>
    <row r="79" spans="1:13" ht="34.5" customHeight="1">
      <c r="A79" s="45" t="s">
        <v>398</v>
      </c>
      <c r="B79" s="46" t="s">
        <v>45</v>
      </c>
      <c r="C79" s="46" t="s">
        <v>46</v>
      </c>
      <c r="D79" s="46" t="s">
        <v>397</v>
      </c>
      <c r="E79" s="46" t="s">
        <v>207</v>
      </c>
      <c r="F79" s="46" t="s">
        <v>404</v>
      </c>
      <c r="G79" s="47">
        <f>G80</f>
        <v>213533.43</v>
      </c>
      <c r="H79" s="47">
        <f>H80</f>
        <v>0</v>
      </c>
      <c r="I79" s="47">
        <f>I80</f>
        <v>0</v>
      </c>
      <c r="J79" s="47">
        <f>J80</f>
        <v>0</v>
      </c>
      <c r="K79" s="47">
        <f>K80</f>
        <v>213533.43</v>
      </c>
      <c r="M79" s="44"/>
    </row>
    <row r="80" spans="1:11" ht="129" customHeight="1">
      <c r="A80" s="38" t="s">
        <v>395</v>
      </c>
      <c r="B80" s="39" t="s">
        <v>45</v>
      </c>
      <c r="C80" s="39" t="s">
        <v>46</v>
      </c>
      <c r="D80" s="39" t="s">
        <v>397</v>
      </c>
      <c r="E80" s="39" t="s">
        <v>396</v>
      </c>
      <c r="F80" s="39" t="s">
        <v>48</v>
      </c>
      <c r="G80" s="37">
        <v>213533.43</v>
      </c>
      <c r="H80" s="37"/>
      <c r="I80" s="37"/>
      <c r="J80" s="37">
        <v>0</v>
      </c>
      <c r="K80" s="37">
        <f>G80+J80</f>
        <v>213533.43</v>
      </c>
    </row>
    <row r="81" spans="1:13" s="10" customFormat="1" ht="56.25">
      <c r="A81" s="18" t="s">
        <v>165</v>
      </c>
      <c r="B81" s="20" t="s">
        <v>57</v>
      </c>
      <c r="C81" s="20" t="s">
        <v>46</v>
      </c>
      <c r="D81" s="20" t="s">
        <v>149</v>
      </c>
      <c r="E81" s="20" t="s">
        <v>207</v>
      </c>
      <c r="F81" s="20"/>
      <c r="G81" s="23">
        <f>G82+G91+G104+G115+G122+G124</f>
        <v>49301792.62</v>
      </c>
      <c r="H81" s="23" t="e">
        <f>H82+H91+H104+H115+H122+H124+#REF!</f>
        <v>#REF!</v>
      </c>
      <c r="I81" s="23" t="e">
        <f>I82+I91+I104+I115+I122+I124+#REF!</f>
        <v>#REF!</v>
      </c>
      <c r="J81" s="23">
        <f>J82+J91+J104+J115+J122+J124</f>
        <v>225000</v>
      </c>
      <c r="K81" s="23">
        <f>K82+K91+K104+K115+K122+K124</f>
        <v>49526792.62</v>
      </c>
      <c r="M81" s="44"/>
    </row>
    <row r="82" spans="1:13" s="9" customFormat="1" ht="47.25">
      <c r="A82" s="24" t="s">
        <v>166</v>
      </c>
      <c r="B82" s="28" t="s">
        <v>57</v>
      </c>
      <c r="C82" s="28" t="s">
        <v>46</v>
      </c>
      <c r="D82" s="28" t="s">
        <v>45</v>
      </c>
      <c r="E82" s="28" t="s">
        <v>207</v>
      </c>
      <c r="F82" s="28"/>
      <c r="G82" s="29">
        <f>SUM(G83:G90)</f>
        <v>9049467.489999998</v>
      </c>
      <c r="H82" s="29">
        <f>SUM(H83:H90)</f>
        <v>0</v>
      </c>
      <c r="I82" s="29">
        <f>SUM(I83:I90)</f>
        <v>9049467.489999998</v>
      </c>
      <c r="J82" s="29">
        <f>SUM(J83:J90)</f>
        <v>0</v>
      </c>
      <c r="K82" s="29">
        <f>SUM(K83:K90)</f>
        <v>9049467.489999998</v>
      </c>
      <c r="M82" s="44"/>
    </row>
    <row r="83" spans="1:11" ht="98.25" customHeight="1">
      <c r="A83" s="16" t="s">
        <v>217</v>
      </c>
      <c r="B83" s="3" t="s">
        <v>57</v>
      </c>
      <c r="C83" s="3" t="s">
        <v>46</v>
      </c>
      <c r="D83" s="3" t="s">
        <v>45</v>
      </c>
      <c r="E83" s="3" t="s">
        <v>83</v>
      </c>
      <c r="F83" s="3" t="s">
        <v>48</v>
      </c>
      <c r="G83" s="6">
        <v>5146582.02</v>
      </c>
      <c r="H83" s="6">
        <v>0</v>
      </c>
      <c r="I83" s="6">
        <f aca="true" t="shared" si="9" ref="I83:I90">G83+H83</f>
        <v>5146582.02</v>
      </c>
      <c r="J83" s="37">
        <v>0</v>
      </c>
      <c r="K83" s="6">
        <f aca="true" t="shared" si="10" ref="K83:K90">G83+J83</f>
        <v>5146582.02</v>
      </c>
    </row>
    <row r="84" spans="1:11" ht="66" customHeight="1">
      <c r="A84" s="16" t="s">
        <v>334</v>
      </c>
      <c r="B84" s="3" t="s">
        <v>57</v>
      </c>
      <c r="C84" s="3" t="s">
        <v>46</v>
      </c>
      <c r="D84" s="3" t="s">
        <v>45</v>
      </c>
      <c r="E84" s="3" t="s">
        <v>83</v>
      </c>
      <c r="F84" s="3" t="s">
        <v>49</v>
      </c>
      <c r="G84" s="6">
        <v>1437030.95</v>
      </c>
      <c r="H84" s="6">
        <v>0</v>
      </c>
      <c r="I84" s="6">
        <f t="shared" si="9"/>
        <v>1437030.95</v>
      </c>
      <c r="J84" s="37">
        <v>0</v>
      </c>
      <c r="K84" s="6">
        <f t="shared" si="10"/>
        <v>1437030.95</v>
      </c>
    </row>
    <row r="85" spans="1:11" ht="52.5" customHeight="1">
      <c r="A85" s="16" t="s">
        <v>30</v>
      </c>
      <c r="B85" s="3" t="s">
        <v>57</v>
      </c>
      <c r="C85" s="3" t="s">
        <v>46</v>
      </c>
      <c r="D85" s="3" t="s">
        <v>45</v>
      </c>
      <c r="E85" s="3" t="s">
        <v>83</v>
      </c>
      <c r="F85" s="3" t="s">
        <v>50</v>
      </c>
      <c r="G85" s="6">
        <v>47180.84</v>
      </c>
      <c r="H85" s="6">
        <v>0</v>
      </c>
      <c r="I85" s="6">
        <f t="shared" si="9"/>
        <v>47180.84</v>
      </c>
      <c r="J85" s="6">
        <v>0</v>
      </c>
      <c r="K85" s="6">
        <f t="shared" si="10"/>
        <v>47180.84</v>
      </c>
    </row>
    <row r="86" spans="1:11" ht="51" customHeight="1">
      <c r="A86" s="16" t="s">
        <v>277</v>
      </c>
      <c r="B86" s="3" t="s">
        <v>57</v>
      </c>
      <c r="C86" s="3" t="s">
        <v>46</v>
      </c>
      <c r="D86" s="3" t="s">
        <v>45</v>
      </c>
      <c r="E86" s="3" t="s">
        <v>52</v>
      </c>
      <c r="F86" s="3" t="s">
        <v>49</v>
      </c>
      <c r="G86" s="6">
        <v>46920</v>
      </c>
      <c r="H86" s="6">
        <v>0</v>
      </c>
      <c r="I86" s="6">
        <f t="shared" si="9"/>
        <v>46920</v>
      </c>
      <c r="J86" s="37">
        <v>0</v>
      </c>
      <c r="K86" s="6">
        <f t="shared" si="10"/>
        <v>46920</v>
      </c>
    </row>
    <row r="87" spans="1:11" ht="47.25" customHeight="1">
      <c r="A87" s="16" t="s">
        <v>273</v>
      </c>
      <c r="B87" s="3" t="s">
        <v>57</v>
      </c>
      <c r="C87" s="3" t="s">
        <v>46</v>
      </c>
      <c r="D87" s="3" t="s">
        <v>45</v>
      </c>
      <c r="E87" s="3" t="s">
        <v>53</v>
      </c>
      <c r="F87" s="3" t="s">
        <v>49</v>
      </c>
      <c r="G87" s="6">
        <v>82327.68</v>
      </c>
      <c r="H87" s="6">
        <v>0</v>
      </c>
      <c r="I87" s="6">
        <f t="shared" si="9"/>
        <v>82327.68</v>
      </c>
      <c r="J87" s="37">
        <v>0</v>
      </c>
      <c r="K87" s="6">
        <f t="shared" si="10"/>
        <v>82327.68</v>
      </c>
    </row>
    <row r="88" spans="1:11" ht="63">
      <c r="A88" s="16" t="s">
        <v>274</v>
      </c>
      <c r="B88" s="3" t="s">
        <v>57</v>
      </c>
      <c r="C88" s="3" t="s">
        <v>46</v>
      </c>
      <c r="D88" s="3" t="s">
        <v>45</v>
      </c>
      <c r="E88" s="3" t="s">
        <v>54</v>
      </c>
      <c r="F88" s="3" t="s">
        <v>49</v>
      </c>
      <c r="G88" s="6">
        <v>49350</v>
      </c>
      <c r="H88" s="6">
        <v>0</v>
      </c>
      <c r="I88" s="6">
        <f t="shared" si="9"/>
        <v>49350</v>
      </c>
      <c r="J88" s="6">
        <v>0</v>
      </c>
      <c r="K88" s="6">
        <f t="shared" si="10"/>
        <v>49350</v>
      </c>
    </row>
    <row r="89" spans="1:11" ht="141.75" customHeight="1">
      <c r="A89" s="16" t="s">
        <v>311</v>
      </c>
      <c r="B89" s="3" t="s">
        <v>57</v>
      </c>
      <c r="C89" s="3" t="s">
        <v>46</v>
      </c>
      <c r="D89" s="3" t="s">
        <v>45</v>
      </c>
      <c r="E89" s="3" t="s">
        <v>309</v>
      </c>
      <c r="F89" s="3" t="s">
        <v>48</v>
      </c>
      <c r="G89" s="6">
        <v>2128072</v>
      </c>
      <c r="H89" s="6">
        <v>0</v>
      </c>
      <c r="I89" s="6">
        <f t="shared" si="9"/>
        <v>2128072</v>
      </c>
      <c r="J89" s="37">
        <v>0</v>
      </c>
      <c r="K89" s="6">
        <f t="shared" si="10"/>
        <v>2128072</v>
      </c>
    </row>
    <row r="90" spans="1:11" ht="126" customHeight="1">
      <c r="A90" s="16" t="s">
        <v>312</v>
      </c>
      <c r="B90" s="3" t="s">
        <v>57</v>
      </c>
      <c r="C90" s="3" t="s">
        <v>46</v>
      </c>
      <c r="D90" s="3" t="s">
        <v>45</v>
      </c>
      <c r="E90" s="3" t="s">
        <v>310</v>
      </c>
      <c r="F90" s="3" t="s">
        <v>48</v>
      </c>
      <c r="G90" s="6">
        <v>112004</v>
      </c>
      <c r="H90" s="6">
        <v>0</v>
      </c>
      <c r="I90" s="6">
        <f t="shared" si="9"/>
        <v>112004</v>
      </c>
      <c r="J90" s="37">
        <v>0</v>
      </c>
      <c r="K90" s="6">
        <f t="shared" si="10"/>
        <v>112004</v>
      </c>
    </row>
    <row r="91" spans="1:13" s="9" customFormat="1" ht="32.25" customHeight="1">
      <c r="A91" s="24" t="s">
        <v>167</v>
      </c>
      <c r="B91" s="28" t="s">
        <v>57</v>
      </c>
      <c r="C91" s="28" t="s">
        <v>46</v>
      </c>
      <c r="D91" s="28" t="s">
        <v>57</v>
      </c>
      <c r="E91" s="28" t="s">
        <v>207</v>
      </c>
      <c r="F91" s="28"/>
      <c r="G91" s="29">
        <f>SUM(G92:G103)</f>
        <v>24264470.389999997</v>
      </c>
      <c r="H91" s="29">
        <f>SUM(H92:H103)</f>
        <v>0</v>
      </c>
      <c r="I91" s="29">
        <f>SUM(I92:I103)</f>
        <v>24144005.9</v>
      </c>
      <c r="J91" s="29">
        <f>SUM(J92:J103)</f>
        <v>225000</v>
      </c>
      <c r="K91" s="29">
        <f>SUM(K92:K103)</f>
        <v>24489470.389999997</v>
      </c>
      <c r="M91" s="44"/>
    </row>
    <row r="92" spans="1:11" s="40" customFormat="1" ht="67.5" customHeight="1">
      <c r="A92" s="16" t="s">
        <v>367</v>
      </c>
      <c r="B92" s="39" t="s">
        <v>57</v>
      </c>
      <c r="C92" s="39" t="s">
        <v>46</v>
      </c>
      <c r="D92" s="39" t="s">
        <v>57</v>
      </c>
      <c r="E92" s="39" t="s">
        <v>366</v>
      </c>
      <c r="F92" s="39" t="s">
        <v>85</v>
      </c>
      <c r="G92" s="37">
        <v>421285.54</v>
      </c>
      <c r="H92" s="6">
        <v>0</v>
      </c>
      <c r="I92" s="6">
        <f aca="true" t="shared" si="11" ref="I92:I103">G92+H92</f>
        <v>421285.54</v>
      </c>
      <c r="J92" s="37">
        <v>0</v>
      </c>
      <c r="K92" s="6">
        <f aca="true" t="shared" si="12" ref="K92:K103">G92+J92</f>
        <v>421285.54</v>
      </c>
    </row>
    <row r="93" spans="1:11" s="40" customFormat="1" ht="95.25" customHeight="1">
      <c r="A93" s="16" t="s">
        <v>314</v>
      </c>
      <c r="B93" s="39" t="s">
        <v>57</v>
      </c>
      <c r="C93" s="39" t="s">
        <v>46</v>
      </c>
      <c r="D93" s="39" t="s">
        <v>57</v>
      </c>
      <c r="E93" s="39" t="s">
        <v>313</v>
      </c>
      <c r="F93" s="39" t="s">
        <v>85</v>
      </c>
      <c r="G93" s="37">
        <v>3831294.54</v>
      </c>
      <c r="H93" s="6">
        <v>0</v>
      </c>
      <c r="I93" s="6">
        <f>G93+H93</f>
        <v>3831294.54</v>
      </c>
      <c r="J93" s="37">
        <v>0</v>
      </c>
      <c r="K93" s="6">
        <f>G93+J93</f>
        <v>3831294.54</v>
      </c>
    </row>
    <row r="94" spans="1:11" ht="110.25">
      <c r="A94" s="16" t="s">
        <v>14</v>
      </c>
      <c r="B94" s="3" t="s">
        <v>57</v>
      </c>
      <c r="C94" s="3" t="s">
        <v>46</v>
      </c>
      <c r="D94" s="3" t="s">
        <v>57</v>
      </c>
      <c r="E94" s="3" t="s">
        <v>84</v>
      </c>
      <c r="F94" s="3" t="s">
        <v>85</v>
      </c>
      <c r="G94" s="6">
        <v>10793911.69</v>
      </c>
      <c r="H94" s="6">
        <v>0</v>
      </c>
      <c r="I94" s="6">
        <f t="shared" si="11"/>
        <v>10793911.69</v>
      </c>
      <c r="J94" s="37">
        <v>225000</v>
      </c>
      <c r="K94" s="6">
        <f t="shared" si="12"/>
        <v>11018911.69</v>
      </c>
    </row>
    <row r="95" spans="1:11" ht="110.25" customHeight="1">
      <c r="A95" s="16" t="s">
        <v>15</v>
      </c>
      <c r="B95" s="3" t="s">
        <v>57</v>
      </c>
      <c r="C95" s="3" t="s">
        <v>46</v>
      </c>
      <c r="D95" s="3" t="s">
        <v>57</v>
      </c>
      <c r="E95" s="3" t="s">
        <v>86</v>
      </c>
      <c r="F95" s="3" t="s">
        <v>85</v>
      </c>
      <c r="G95" s="6">
        <v>1359109.2</v>
      </c>
      <c r="H95" s="6">
        <v>0</v>
      </c>
      <c r="I95" s="6">
        <f t="shared" si="11"/>
        <v>1359109.2</v>
      </c>
      <c r="J95" s="37">
        <v>0</v>
      </c>
      <c r="K95" s="6">
        <f t="shared" si="12"/>
        <v>1359109.2</v>
      </c>
    </row>
    <row r="96" spans="1:11" ht="113.25" customHeight="1">
      <c r="A96" s="16" t="s">
        <v>16</v>
      </c>
      <c r="B96" s="3" t="s">
        <v>57</v>
      </c>
      <c r="C96" s="3" t="s">
        <v>46</v>
      </c>
      <c r="D96" s="3" t="s">
        <v>57</v>
      </c>
      <c r="E96" s="3" t="s">
        <v>87</v>
      </c>
      <c r="F96" s="3" t="s">
        <v>85</v>
      </c>
      <c r="G96" s="6">
        <v>2998096.43</v>
      </c>
      <c r="H96" s="6">
        <v>0</v>
      </c>
      <c r="I96" s="6">
        <f t="shared" si="11"/>
        <v>2998096.43</v>
      </c>
      <c r="J96" s="37">
        <v>0</v>
      </c>
      <c r="K96" s="6">
        <f t="shared" si="12"/>
        <v>2998096.43</v>
      </c>
    </row>
    <row r="97" spans="1:11" ht="109.5" customHeight="1">
      <c r="A97" s="16" t="s">
        <v>18</v>
      </c>
      <c r="B97" s="3" t="s">
        <v>57</v>
      </c>
      <c r="C97" s="3" t="s">
        <v>46</v>
      </c>
      <c r="D97" s="3" t="s">
        <v>57</v>
      </c>
      <c r="E97" s="3" t="s">
        <v>88</v>
      </c>
      <c r="F97" s="3" t="s">
        <v>85</v>
      </c>
      <c r="G97" s="6">
        <v>1621130.91</v>
      </c>
      <c r="H97" s="6">
        <v>0</v>
      </c>
      <c r="I97" s="6">
        <f t="shared" si="11"/>
        <v>1621130.91</v>
      </c>
      <c r="J97" s="37">
        <v>0</v>
      </c>
      <c r="K97" s="6">
        <f t="shared" si="12"/>
        <v>1621130.91</v>
      </c>
    </row>
    <row r="98" spans="1:11" ht="110.25" customHeight="1">
      <c r="A98" s="16" t="s">
        <v>19</v>
      </c>
      <c r="B98" s="3" t="s">
        <v>57</v>
      </c>
      <c r="C98" s="3" t="s">
        <v>46</v>
      </c>
      <c r="D98" s="3" t="s">
        <v>57</v>
      </c>
      <c r="E98" s="3" t="s">
        <v>89</v>
      </c>
      <c r="F98" s="3" t="s">
        <v>85</v>
      </c>
      <c r="G98" s="6">
        <v>3037995</v>
      </c>
      <c r="H98" s="6">
        <v>0</v>
      </c>
      <c r="I98" s="6">
        <f t="shared" si="11"/>
        <v>3037995</v>
      </c>
      <c r="J98" s="37">
        <v>0</v>
      </c>
      <c r="K98" s="6">
        <f t="shared" si="12"/>
        <v>3037995</v>
      </c>
    </row>
    <row r="99" spans="1:11" ht="144.75" customHeight="1">
      <c r="A99" s="16" t="s">
        <v>375</v>
      </c>
      <c r="B99" s="39" t="s">
        <v>57</v>
      </c>
      <c r="C99" s="3" t="s">
        <v>46</v>
      </c>
      <c r="D99" s="3" t="s">
        <v>57</v>
      </c>
      <c r="E99" s="3" t="s">
        <v>351</v>
      </c>
      <c r="F99" s="3" t="s">
        <v>85</v>
      </c>
      <c r="G99" s="6">
        <v>120464.49</v>
      </c>
      <c r="H99" s="6"/>
      <c r="I99" s="6"/>
      <c r="J99" s="37">
        <v>0</v>
      </c>
      <c r="K99" s="6">
        <f t="shared" si="12"/>
        <v>120464.49</v>
      </c>
    </row>
    <row r="100" spans="1:11" ht="141.75">
      <c r="A100" s="16" t="s">
        <v>20</v>
      </c>
      <c r="B100" s="3" t="s">
        <v>57</v>
      </c>
      <c r="C100" s="3" t="s">
        <v>46</v>
      </c>
      <c r="D100" s="3" t="s">
        <v>57</v>
      </c>
      <c r="E100" s="3" t="s">
        <v>90</v>
      </c>
      <c r="F100" s="3" t="s">
        <v>85</v>
      </c>
      <c r="G100" s="6">
        <v>15712.75</v>
      </c>
      <c r="H100" s="6">
        <v>0</v>
      </c>
      <c r="I100" s="6">
        <f t="shared" si="11"/>
        <v>15712.75</v>
      </c>
      <c r="J100" s="37">
        <v>0</v>
      </c>
      <c r="K100" s="6">
        <f t="shared" si="12"/>
        <v>15712.75</v>
      </c>
    </row>
    <row r="101" spans="1:11" ht="141.75">
      <c r="A101" s="16" t="s">
        <v>21</v>
      </c>
      <c r="B101" s="3" t="s">
        <v>57</v>
      </c>
      <c r="C101" s="3" t="s">
        <v>46</v>
      </c>
      <c r="D101" s="3" t="s">
        <v>57</v>
      </c>
      <c r="E101" s="3" t="s">
        <v>91</v>
      </c>
      <c r="F101" s="3" t="s">
        <v>85</v>
      </c>
      <c r="G101" s="6">
        <v>28806.73</v>
      </c>
      <c r="H101" s="6">
        <v>0</v>
      </c>
      <c r="I101" s="6">
        <f>G101+H101</f>
        <v>28806.73</v>
      </c>
      <c r="J101" s="37">
        <v>0</v>
      </c>
      <c r="K101" s="6">
        <f>G101+J101</f>
        <v>28806.73</v>
      </c>
    </row>
    <row r="102" spans="1:11" ht="146.25" customHeight="1">
      <c r="A102" s="16" t="s">
        <v>376</v>
      </c>
      <c r="B102" s="39" t="s">
        <v>57</v>
      </c>
      <c r="C102" s="3" t="s">
        <v>46</v>
      </c>
      <c r="D102" s="3" t="s">
        <v>57</v>
      </c>
      <c r="E102" s="3" t="s">
        <v>352</v>
      </c>
      <c r="F102" s="3" t="s">
        <v>85</v>
      </c>
      <c r="G102" s="6">
        <v>7856.38</v>
      </c>
      <c r="H102" s="6">
        <v>0</v>
      </c>
      <c r="I102" s="6">
        <f>G102+H102</f>
        <v>7856.38</v>
      </c>
      <c r="J102" s="37">
        <v>0</v>
      </c>
      <c r="K102" s="6">
        <f>G102+J102</f>
        <v>7856.38</v>
      </c>
    </row>
    <row r="103" spans="1:11" ht="144" customHeight="1">
      <c r="A103" s="16" t="s">
        <v>377</v>
      </c>
      <c r="B103" s="39" t="s">
        <v>57</v>
      </c>
      <c r="C103" s="3" t="s">
        <v>46</v>
      </c>
      <c r="D103" s="3" t="s">
        <v>57</v>
      </c>
      <c r="E103" s="3" t="s">
        <v>353</v>
      </c>
      <c r="F103" s="3" t="s">
        <v>85</v>
      </c>
      <c r="G103" s="6">
        <v>28806.73</v>
      </c>
      <c r="H103" s="6">
        <v>0</v>
      </c>
      <c r="I103" s="6">
        <f t="shared" si="11"/>
        <v>28806.73</v>
      </c>
      <c r="J103" s="37">
        <v>0</v>
      </c>
      <c r="K103" s="6">
        <f t="shared" si="12"/>
        <v>28806.73</v>
      </c>
    </row>
    <row r="104" spans="1:13" s="9" customFormat="1" ht="31.5">
      <c r="A104" s="24" t="s">
        <v>168</v>
      </c>
      <c r="B104" s="28" t="s">
        <v>57</v>
      </c>
      <c r="C104" s="28" t="s">
        <v>46</v>
      </c>
      <c r="D104" s="28" t="s">
        <v>60</v>
      </c>
      <c r="E104" s="28" t="s">
        <v>207</v>
      </c>
      <c r="F104" s="28"/>
      <c r="G104" s="29">
        <f>SUM(G105:G114)</f>
        <v>10351785.920000002</v>
      </c>
      <c r="H104" s="29">
        <f>SUM(H105:H114)</f>
        <v>0</v>
      </c>
      <c r="I104" s="29">
        <f>SUM(I105:I114)</f>
        <v>7628240.930000001</v>
      </c>
      <c r="J104" s="29">
        <f>SUM(J105:J114)</f>
        <v>0</v>
      </c>
      <c r="K104" s="29">
        <f>SUM(K105:K114)</f>
        <v>10351785.920000002</v>
      </c>
      <c r="M104" s="44"/>
    </row>
    <row r="105" spans="1:11" ht="46.5" customHeight="1">
      <c r="A105" s="16" t="s">
        <v>277</v>
      </c>
      <c r="B105" s="3" t="s">
        <v>57</v>
      </c>
      <c r="C105" s="3" t="s">
        <v>46</v>
      </c>
      <c r="D105" s="3" t="s">
        <v>60</v>
      </c>
      <c r="E105" s="3" t="s">
        <v>52</v>
      </c>
      <c r="F105" s="3" t="s">
        <v>49</v>
      </c>
      <c r="G105" s="6">
        <v>110800</v>
      </c>
      <c r="H105" s="6">
        <v>0</v>
      </c>
      <c r="I105" s="6">
        <f aca="true" t="shared" si="13" ref="I105:I114">G105+H105</f>
        <v>110800</v>
      </c>
      <c r="J105" s="6">
        <v>0</v>
      </c>
      <c r="K105" s="6">
        <f aca="true" t="shared" si="14" ref="K105:K114">G105+J105</f>
        <v>110800</v>
      </c>
    </row>
    <row r="106" spans="1:11" ht="96.75" customHeight="1">
      <c r="A106" s="16" t="s">
        <v>218</v>
      </c>
      <c r="B106" s="3" t="s">
        <v>57</v>
      </c>
      <c r="C106" s="3" t="s">
        <v>46</v>
      </c>
      <c r="D106" s="3" t="s">
        <v>60</v>
      </c>
      <c r="E106" s="3" t="s">
        <v>92</v>
      </c>
      <c r="F106" s="3" t="s">
        <v>48</v>
      </c>
      <c r="G106" s="6">
        <v>1972960.74</v>
      </c>
      <c r="H106" s="6">
        <v>0</v>
      </c>
      <c r="I106" s="6">
        <f t="shared" si="13"/>
        <v>1972960.74</v>
      </c>
      <c r="J106" s="37">
        <v>0</v>
      </c>
      <c r="K106" s="6">
        <f t="shared" si="14"/>
        <v>1972960.74</v>
      </c>
    </row>
    <row r="107" spans="1:11" ht="63.75" customHeight="1">
      <c r="A107" s="16" t="s">
        <v>335</v>
      </c>
      <c r="B107" s="3" t="s">
        <v>57</v>
      </c>
      <c r="C107" s="3" t="s">
        <v>46</v>
      </c>
      <c r="D107" s="3" t="s">
        <v>60</v>
      </c>
      <c r="E107" s="3" t="s">
        <v>92</v>
      </c>
      <c r="F107" s="3" t="s">
        <v>49</v>
      </c>
      <c r="G107" s="6">
        <f>804401-110800</f>
        <v>693601</v>
      </c>
      <c r="H107" s="6">
        <v>0</v>
      </c>
      <c r="I107" s="6">
        <f t="shared" si="13"/>
        <v>693601</v>
      </c>
      <c r="J107" s="6">
        <v>0</v>
      </c>
      <c r="K107" s="6">
        <f t="shared" si="14"/>
        <v>693601</v>
      </c>
    </row>
    <row r="108" spans="1:11" ht="129.75" customHeight="1">
      <c r="A108" s="16" t="s">
        <v>212</v>
      </c>
      <c r="B108" s="3" t="s">
        <v>57</v>
      </c>
      <c r="C108" s="3" t="s">
        <v>46</v>
      </c>
      <c r="D108" s="3" t="s">
        <v>60</v>
      </c>
      <c r="E108" s="3" t="s">
        <v>313</v>
      </c>
      <c r="F108" s="3" t="s">
        <v>48</v>
      </c>
      <c r="G108" s="6">
        <v>2587367.74</v>
      </c>
      <c r="H108" s="6"/>
      <c r="I108" s="6"/>
      <c r="J108" s="37">
        <v>0</v>
      </c>
      <c r="K108" s="6">
        <f t="shared" si="14"/>
        <v>2587367.74</v>
      </c>
    </row>
    <row r="109" spans="1:11" ht="157.5">
      <c r="A109" s="16" t="s">
        <v>219</v>
      </c>
      <c r="B109" s="3" t="s">
        <v>57</v>
      </c>
      <c r="C109" s="3" t="s">
        <v>46</v>
      </c>
      <c r="D109" s="3" t="s">
        <v>60</v>
      </c>
      <c r="E109" s="3" t="s">
        <v>93</v>
      </c>
      <c r="F109" s="3" t="s">
        <v>48</v>
      </c>
      <c r="G109" s="6">
        <v>3594041.65</v>
      </c>
      <c r="H109" s="6">
        <v>0</v>
      </c>
      <c r="I109" s="6">
        <f t="shared" si="13"/>
        <v>3594041.65</v>
      </c>
      <c r="J109" s="37">
        <v>0</v>
      </c>
      <c r="K109" s="6">
        <f t="shared" si="14"/>
        <v>3594041.65</v>
      </c>
    </row>
    <row r="110" spans="1:11" ht="112.5" customHeight="1">
      <c r="A110" s="16" t="s">
        <v>336</v>
      </c>
      <c r="B110" s="3" t="s">
        <v>57</v>
      </c>
      <c r="C110" s="3" t="s">
        <v>46</v>
      </c>
      <c r="D110" s="3" t="s">
        <v>60</v>
      </c>
      <c r="E110" s="3" t="s">
        <v>93</v>
      </c>
      <c r="F110" s="3" t="s">
        <v>49</v>
      </c>
      <c r="G110" s="6">
        <v>1211674.54</v>
      </c>
      <c r="H110" s="6">
        <v>0</v>
      </c>
      <c r="I110" s="6">
        <f t="shared" si="13"/>
        <v>1211674.54</v>
      </c>
      <c r="J110" s="6">
        <v>0</v>
      </c>
      <c r="K110" s="6">
        <f t="shared" si="14"/>
        <v>1211674.54</v>
      </c>
    </row>
    <row r="111" spans="1:11" ht="96" customHeight="1">
      <c r="A111" s="16" t="s">
        <v>208</v>
      </c>
      <c r="B111" s="3" t="s">
        <v>57</v>
      </c>
      <c r="C111" s="3" t="s">
        <v>46</v>
      </c>
      <c r="D111" s="3" t="s">
        <v>60</v>
      </c>
      <c r="E111" s="3" t="s">
        <v>93</v>
      </c>
      <c r="F111" s="3" t="s">
        <v>50</v>
      </c>
      <c r="G111" s="37">
        <v>7820</v>
      </c>
      <c r="H111" s="6">
        <v>0</v>
      </c>
      <c r="I111" s="6">
        <f t="shared" si="13"/>
        <v>7820</v>
      </c>
      <c r="J111" s="6">
        <v>0</v>
      </c>
      <c r="K111" s="6">
        <f t="shared" si="14"/>
        <v>7820</v>
      </c>
    </row>
    <row r="112" spans="1:11" ht="112.5" customHeight="1">
      <c r="A112" s="16" t="s">
        <v>378</v>
      </c>
      <c r="B112" s="39" t="s">
        <v>57</v>
      </c>
      <c r="C112" s="3" t="s">
        <v>46</v>
      </c>
      <c r="D112" s="3" t="s">
        <v>60</v>
      </c>
      <c r="E112" s="3" t="s">
        <v>350</v>
      </c>
      <c r="F112" s="3" t="s">
        <v>48</v>
      </c>
      <c r="G112" s="37">
        <v>73326.21</v>
      </c>
      <c r="H112" s="6"/>
      <c r="I112" s="6"/>
      <c r="J112" s="37">
        <v>0</v>
      </c>
      <c r="K112" s="6">
        <f>G112+J112</f>
        <v>73326.21</v>
      </c>
    </row>
    <row r="113" spans="1:11" ht="190.5" customHeight="1">
      <c r="A113" s="16" t="s">
        <v>379</v>
      </c>
      <c r="B113" s="39" t="s">
        <v>57</v>
      </c>
      <c r="C113" s="3" t="s">
        <v>46</v>
      </c>
      <c r="D113" s="3" t="s">
        <v>60</v>
      </c>
      <c r="E113" s="3" t="s">
        <v>351</v>
      </c>
      <c r="F113" s="3" t="s">
        <v>48</v>
      </c>
      <c r="G113" s="37">
        <v>62851.04</v>
      </c>
      <c r="H113" s="6"/>
      <c r="I113" s="6"/>
      <c r="J113" s="37">
        <v>0</v>
      </c>
      <c r="K113" s="6">
        <f t="shared" si="14"/>
        <v>62851.04</v>
      </c>
    </row>
    <row r="114" spans="1:11" ht="78" customHeight="1">
      <c r="A114" s="16" t="s">
        <v>188</v>
      </c>
      <c r="B114" s="3" t="s">
        <v>57</v>
      </c>
      <c r="C114" s="3" t="s">
        <v>46</v>
      </c>
      <c r="D114" s="3" t="s">
        <v>60</v>
      </c>
      <c r="E114" s="3" t="s">
        <v>187</v>
      </c>
      <c r="F114" s="3" t="s">
        <v>49</v>
      </c>
      <c r="G114" s="37">
        <v>37343</v>
      </c>
      <c r="H114" s="6">
        <v>0</v>
      </c>
      <c r="I114" s="6">
        <f t="shared" si="13"/>
        <v>37343</v>
      </c>
      <c r="J114" s="37">
        <v>0</v>
      </c>
      <c r="K114" s="6">
        <f t="shared" si="14"/>
        <v>37343</v>
      </c>
    </row>
    <row r="115" spans="1:13" s="9" customFormat="1" ht="15.75">
      <c r="A115" s="30" t="s">
        <v>169</v>
      </c>
      <c r="B115" s="28" t="s">
        <v>57</v>
      </c>
      <c r="C115" s="28" t="s">
        <v>46</v>
      </c>
      <c r="D115" s="28" t="s">
        <v>63</v>
      </c>
      <c r="E115" s="28" t="s">
        <v>207</v>
      </c>
      <c r="F115" s="28"/>
      <c r="G115" s="29">
        <f>SUM(G116:G121)</f>
        <v>3257568.8200000003</v>
      </c>
      <c r="H115" s="29">
        <f>SUM(H116:H121)</f>
        <v>0</v>
      </c>
      <c r="I115" s="29">
        <f>SUM(I116:I121)</f>
        <v>3231380.8899999997</v>
      </c>
      <c r="J115" s="29">
        <f>SUM(J116:J121)</f>
        <v>0</v>
      </c>
      <c r="K115" s="29">
        <f>SUM(K116:K121)</f>
        <v>3257568.8200000003</v>
      </c>
      <c r="M115" s="44"/>
    </row>
    <row r="116" spans="1:11" ht="83.25" customHeight="1">
      <c r="A116" s="16" t="s">
        <v>220</v>
      </c>
      <c r="B116" s="3" t="s">
        <v>57</v>
      </c>
      <c r="C116" s="3" t="s">
        <v>46</v>
      </c>
      <c r="D116" s="3" t="s">
        <v>63</v>
      </c>
      <c r="E116" s="3" t="s">
        <v>94</v>
      </c>
      <c r="F116" s="3" t="s">
        <v>48</v>
      </c>
      <c r="G116" s="6">
        <v>1806612.45</v>
      </c>
      <c r="H116" s="6">
        <v>0</v>
      </c>
      <c r="I116" s="6">
        <f>G116+H116</f>
        <v>1806612.45</v>
      </c>
      <c r="J116" s="37">
        <v>0</v>
      </c>
      <c r="K116" s="6">
        <f aca="true" t="shared" si="15" ref="K116:K121">G116+J116</f>
        <v>1806612.45</v>
      </c>
    </row>
    <row r="117" spans="1:11" ht="47.25" customHeight="1">
      <c r="A117" s="16" t="s">
        <v>337</v>
      </c>
      <c r="B117" s="3" t="s">
        <v>57</v>
      </c>
      <c r="C117" s="3" t="s">
        <v>46</v>
      </c>
      <c r="D117" s="3" t="s">
        <v>63</v>
      </c>
      <c r="E117" s="3" t="s">
        <v>94</v>
      </c>
      <c r="F117" s="3" t="s">
        <v>49</v>
      </c>
      <c r="G117" s="6">
        <v>789520.76</v>
      </c>
      <c r="H117" s="6">
        <v>0</v>
      </c>
      <c r="I117" s="6">
        <f>G117+H117</f>
        <v>789520.76</v>
      </c>
      <c r="J117" s="37">
        <v>0</v>
      </c>
      <c r="K117" s="6">
        <f t="shared" si="15"/>
        <v>789520.76</v>
      </c>
    </row>
    <row r="118" spans="1:11" ht="32.25" customHeight="1">
      <c r="A118" s="16" t="s">
        <v>31</v>
      </c>
      <c r="B118" s="3" t="s">
        <v>57</v>
      </c>
      <c r="C118" s="3" t="s">
        <v>46</v>
      </c>
      <c r="D118" s="3" t="s">
        <v>63</v>
      </c>
      <c r="E118" s="3" t="s">
        <v>94</v>
      </c>
      <c r="F118" s="3" t="s">
        <v>50</v>
      </c>
      <c r="G118" s="6">
        <v>21070</v>
      </c>
      <c r="H118" s="6">
        <v>0</v>
      </c>
      <c r="I118" s="6">
        <f>G118+H118</f>
        <v>21070</v>
      </c>
      <c r="J118" s="6">
        <v>0</v>
      </c>
      <c r="K118" s="6">
        <f t="shared" si="15"/>
        <v>21070</v>
      </c>
    </row>
    <row r="119" spans="1:11" ht="48.75" customHeight="1">
      <c r="A119" s="16" t="s">
        <v>277</v>
      </c>
      <c r="B119" s="3" t="s">
        <v>57</v>
      </c>
      <c r="C119" s="3" t="s">
        <v>46</v>
      </c>
      <c r="D119" s="3" t="s">
        <v>63</v>
      </c>
      <c r="E119" s="3" t="s">
        <v>52</v>
      </c>
      <c r="F119" s="3" t="s">
        <v>49</v>
      </c>
      <c r="G119" s="6">
        <v>116606.96</v>
      </c>
      <c r="H119" s="6">
        <v>0</v>
      </c>
      <c r="I119" s="6">
        <f>G119+H119</f>
        <v>116606.96</v>
      </c>
      <c r="J119" s="37">
        <v>0</v>
      </c>
      <c r="K119" s="6">
        <f t="shared" si="15"/>
        <v>116606.96</v>
      </c>
    </row>
    <row r="120" spans="1:11" ht="112.5" customHeight="1">
      <c r="A120" s="16" t="s">
        <v>378</v>
      </c>
      <c r="B120" s="39" t="s">
        <v>57</v>
      </c>
      <c r="C120" s="3" t="s">
        <v>46</v>
      </c>
      <c r="D120" s="3" t="s">
        <v>63</v>
      </c>
      <c r="E120" s="3" t="s">
        <v>350</v>
      </c>
      <c r="F120" s="3" t="s">
        <v>48</v>
      </c>
      <c r="G120" s="37">
        <v>26187.93</v>
      </c>
      <c r="H120" s="6"/>
      <c r="I120" s="6"/>
      <c r="J120" s="37">
        <v>0</v>
      </c>
      <c r="K120" s="6">
        <f t="shared" si="15"/>
        <v>26187.93</v>
      </c>
    </row>
    <row r="121" spans="1:11" ht="128.25" customHeight="1">
      <c r="A121" s="16" t="s">
        <v>213</v>
      </c>
      <c r="B121" s="3" t="s">
        <v>57</v>
      </c>
      <c r="C121" s="3" t="s">
        <v>46</v>
      </c>
      <c r="D121" s="3" t="s">
        <v>63</v>
      </c>
      <c r="E121" s="3" t="s">
        <v>313</v>
      </c>
      <c r="F121" s="3" t="s">
        <v>48</v>
      </c>
      <c r="G121" s="6">
        <v>497570.72</v>
      </c>
      <c r="H121" s="6">
        <v>0</v>
      </c>
      <c r="I121" s="6">
        <f>G121+H121</f>
        <v>497570.72</v>
      </c>
      <c r="J121" s="37">
        <v>0</v>
      </c>
      <c r="K121" s="6">
        <f t="shared" si="15"/>
        <v>497570.72</v>
      </c>
    </row>
    <row r="122" spans="1:13" s="9" customFormat="1" ht="22.5" customHeight="1">
      <c r="A122" s="24" t="s">
        <v>170</v>
      </c>
      <c r="B122" s="28" t="s">
        <v>57</v>
      </c>
      <c r="C122" s="28" t="s">
        <v>46</v>
      </c>
      <c r="D122" s="28" t="s">
        <v>65</v>
      </c>
      <c r="E122" s="28" t="s">
        <v>207</v>
      </c>
      <c r="F122" s="28"/>
      <c r="G122" s="29">
        <f>SUM(G123:G123)</f>
        <v>528500</v>
      </c>
      <c r="H122" s="29">
        <f>SUM(H123:H123)</f>
        <v>0</v>
      </c>
      <c r="I122" s="29">
        <f>SUM(I123:I123)</f>
        <v>528500</v>
      </c>
      <c r="J122" s="29">
        <f>SUM(J123:J123)</f>
        <v>0</v>
      </c>
      <c r="K122" s="29">
        <f>SUM(K123:K123)</f>
        <v>528500</v>
      </c>
      <c r="M122" s="44"/>
    </row>
    <row r="123" spans="1:11" ht="97.5" customHeight="1">
      <c r="A123" s="16" t="s">
        <v>338</v>
      </c>
      <c r="B123" s="3" t="s">
        <v>57</v>
      </c>
      <c r="C123" s="3" t="s">
        <v>46</v>
      </c>
      <c r="D123" s="3" t="s">
        <v>65</v>
      </c>
      <c r="E123" s="3" t="s">
        <v>95</v>
      </c>
      <c r="F123" s="3" t="s">
        <v>49</v>
      </c>
      <c r="G123" s="6">
        <v>528500</v>
      </c>
      <c r="H123" s="6">
        <v>0</v>
      </c>
      <c r="I123" s="6">
        <f>G123+H123</f>
        <v>528500</v>
      </c>
      <c r="J123" s="6">
        <v>0</v>
      </c>
      <c r="K123" s="6">
        <f>G123+J123</f>
        <v>528500</v>
      </c>
    </row>
    <row r="124" spans="1:13" s="9" customFormat="1" ht="51" customHeight="1">
      <c r="A124" s="24" t="s">
        <v>171</v>
      </c>
      <c r="B124" s="28" t="s">
        <v>57</v>
      </c>
      <c r="C124" s="28" t="s">
        <v>46</v>
      </c>
      <c r="D124" s="28" t="s">
        <v>44</v>
      </c>
      <c r="E124" s="28" t="s">
        <v>207</v>
      </c>
      <c r="F124" s="28"/>
      <c r="G124" s="29">
        <f>SUM(G125:G125)</f>
        <v>1850000</v>
      </c>
      <c r="H124" s="29">
        <f>SUM(H125:H125)</f>
        <v>0</v>
      </c>
      <c r="I124" s="29">
        <f>SUM(I125:I125)</f>
        <v>1850000</v>
      </c>
      <c r="J124" s="29">
        <f>SUM(J125:J125)</f>
        <v>0</v>
      </c>
      <c r="K124" s="29">
        <f>SUM(K125:K125)</f>
        <v>1850000</v>
      </c>
      <c r="M124" s="44"/>
    </row>
    <row r="125" spans="1:11" ht="110.25">
      <c r="A125" s="16" t="s">
        <v>23</v>
      </c>
      <c r="B125" s="3" t="s">
        <v>57</v>
      </c>
      <c r="C125" s="3" t="s">
        <v>46</v>
      </c>
      <c r="D125" s="3" t="s">
        <v>44</v>
      </c>
      <c r="E125" s="3" t="s">
        <v>96</v>
      </c>
      <c r="F125" s="3" t="s">
        <v>85</v>
      </c>
      <c r="G125" s="6">
        <v>1850000</v>
      </c>
      <c r="H125" s="6">
        <v>0</v>
      </c>
      <c r="I125" s="6">
        <f>G125+H125</f>
        <v>1850000</v>
      </c>
      <c r="J125" s="6">
        <v>0</v>
      </c>
      <c r="K125" s="6">
        <f>G125+J125</f>
        <v>1850000</v>
      </c>
    </row>
    <row r="126" spans="1:13" ht="75">
      <c r="A126" s="18" t="s">
        <v>362</v>
      </c>
      <c r="B126" s="20" t="s">
        <v>60</v>
      </c>
      <c r="C126" s="20" t="s">
        <v>46</v>
      </c>
      <c r="D126" s="20" t="s">
        <v>149</v>
      </c>
      <c r="E126" s="20" t="s">
        <v>207</v>
      </c>
      <c r="F126" s="41"/>
      <c r="G126" s="23">
        <f>G127</f>
        <v>6415000</v>
      </c>
      <c r="H126" s="23">
        <f>H127</f>
        <v>0</v>
      </c>
      <c r="I126" s="23">
        <f>I127</f>
        <v>0</v>
      </c>
      <c r="J126" s="23">
        <f>J127</f>
        <v>0</v>
      </c>
      <c r="K126" s="23">
        <f>K127</f>
        <v>6415000</v>
      </c>
      <c r="M126" s="44"/>
    </row>
    <row r="127" spans="1:13" ht="31.5">
      <c r="A127" s="34" t="s">
        <v>363</v>
      </c>
      <c r="B127" s="35" t="s">
        <v>60</v>
      </c>
      <c r="C127" s="35" t="s">
        <v>46</v>
      </c>
      <c r="D127" s="35" t="s">
        <v>45</v>
      </c>
      <c r="E127" s="35" t="s">
        <v>207</v>
      </c>
      <c r="F127" s="35"/>
      <c r="G127" s="36">
        <f>SUM(G128:G129)</f>
        <v>6415000</v>
      </c>
      <c r="H127" s="36">
        <f>SUM(H128:H129)</f>
        <v>0</v>
      </c>
      <c r="I127" s="36">
        <f>SUM(I128:I129)</f>
        <v>0</v>
      </c>
      <c r="J127" s="36">
        <f>SUM(J128:J129)</f>
        <v>0</v>
      </c>
      <c r="K127" s="36">
        <f>SUM(K128:K129)</f>
        <v>6415000</v>
      </c>
      <c r="M127" s="44"/>
    </row>
    <row r="128" spans="1:11" ht="63">
      <c r="A128" s="43" t="s">
        <v>392</v>
      </c>
      <c r="B128" s="3" t="s">
        <v>60</v>
      </c>
      <c r="C128" s="3" t="s">
        <v>46</v>
      </c>
      <c r="D128" s="3" t="s">
        <v>45</v>
      </c>
      <c r="E128" s="39" t="s">
        <v>393</v>
      </c>
      <c r="F128" s="39" t="s">
        <v>49</v>
      </c>
      <c r="G128" s="6">
        <v>15000</v>
      </c>
      <c r="H128" s="6"/>
      <c r="I128" s="6"/>
      <c r="J128" s="37">
        <v>0</v>
      </c>
      <c r="K128" s="6">
        <f>G128+J128</f>
        <v>15000</v>
      </c>
    </row>
    <row r="129" spans="1:11" ht="63">
      <c r="A129" s="43" t="s">
        <v>364</v>
      </c>
      <c r="B129" s="3" t="s">
        <v>60</v>
      </c>
      <c r="C129" s="3" t="s">
        <v>46</v>
      </c>
      <c r="D129" s="3" t="s">
        <v>45</v>
      </c>
      <c r="E129" s="39" t="s">
        <v>365</v>
      </c>
      <c r="F129" s="39" t="s">
        <v>49</v>
      </c>
      <c r="G129" s="6">
        <v>6400000</v>
      </c>
      <c r="H129" s="6"/>
      <c r="I129" s="6"/>
      <c r="J129" s="37">
        <v>0</v>
      </c>
      <c r="K129" s="6">
        <f>G129+J129</f>
        <v>6400000</v>
      </c>
    </row>
    <row r="130" spans="1:13" s="11" customFormat="1" ht="75">
      <c r="A130" s="18" t="s">
        <v>285</v>
      </c>
      <c r="B130" s="20" t="s">
        <v>63</v>
      </c>
      <c r="C130" s="20" t="s">
        <v>46</v>
      </c>
      <c r="D130" s="20" t="s">
        <v>149</v>
      </c>
      <c r="E130" s="20" t="s">
        <v>207</v>
      </c>
      <c r="F130" s="20"/>
      <c r="G130" s="23">
        <f>G131+G141</f>
        <v>8940598.340000002</v>
      </c>
      <c r="H130" s="23">
        <f>H131+H141</f>
        <v>0</v>
      </c>
      <c r="I130" s="23">
        <f>I131+I141</f>
        <v>8490400.48</v>
      </c>
      <c r="J130" s="23">
        <f>J131+J141</f>
        <v>0</v>
      </c>
      <c r="K130" s="23">
        <f>K131+K141</f>
        <v>8940598.340000002</v>
      </c>
      <c r="M130" s="44"/>
    </row>
    <row r="131" spans="1:13" s="9" customFormat="1" ht="47.25">
      <c r="A131" s="24" t="s">
        <v>172</v>
      </c>
      <c r="B131" s="28" t="s">
        <v>63</v>
      </c>
      <c r="C131" s="28" t="s">
        <v>46</v>
      </c>
      <c r="D131" s="28" t="s">
        <v>45</v>
      </c>
      <c r="E131" s="28" t="s">
        <v>207</v>
      </c>
      <c r="F131" s="28"/>
      <c r="G131" s="29">
        <f>SUM(G132:G140)</f>
        <v>7985598.340000002</v>
      </c>
      <c r="H131" s="29">
        <f>SUM(H132:H140)</f>
        <v>0</v>
      </c>
      <c r="I131" s="29">
        <f>SUM(I132:I140)</f>
        <v>7535400.48</v>
      </c>
      <c r="J131" s="29">
        <f>SUM(J132:J140)</f>
        <v>0</v>
      </c>
      <c r="K131" s="29">
        <f>SUM(K132:K140)</f>
        <v>7985598.340000002</v>
      </c>
      <c r="M131" s="44"/>
    </row>
    <row r="132" spans="1:11" ht="63.75" customHeight="1">
      <c r="A132" s="38" t="s">
        <v>319</v>
      </c>
      <c r="B132" s="3" t="s">
        <v>63</v>
      </c>
      <c r="C132" s="3" t="s">
        <v>46</v>
      </c>
      <c r="D132" s="3" t="s">
        <v>45</v>
      </c>
      <c r="E132" s="3" t="s">
        <v>98</v>
      </c>
      <c r="F132" s="3" t="s">
        <v>85</v>
      </c>
      <c r="G132" s="6">
        <v>5588013.11</v>
      </c>
      <c r="H132" s="6">
        <v>0</v>
      </c>
      <c r="I132" s="6">
        <f aca="true" t="shared" si="16" ref="I132:I140">G132+H132</f>
        <v>5588013.11</v>
      </c>
      <c r="J132" s="37">
        <v>0</v>
      </c>
      <c r="K132" s="6">
        <f aca="true" t="shared" si="17" ref="K132:K140">G132+J132</f>
        <v>5588013.11</v>
      </c>
    </row>
    <row r="133" spans="1:11" ht="63" customHeight="1">
      <c r="A133" s="16" t="s">
        <v>229</v>
      </c>
      <c r="B133" s="3" t="s">
        <v>63</v>
      </c>
      <c r="C133" s="3" t="s">
        <v>46</v>
      </c>
      <c r="D133" s="3" t="s">
        <v>45</v>
      </c>
      <c r="E133" s="3" t="s">
        <v>52</v>
      </c>
      <c r="F133" s="3" t="s">
        <v>85</v>
      </c>
      <c r="G133" s="6">
        <v>43468</v>
      </c>
      <c r="H133" s="6">
        <v>0</v>
      </c>
      <c r="I133" s="6">
        <f t="shared" si="16"/>
        <v>43468</v>
      </c>
      <c r="J133" s="37">
        <v>0</v>
      </c>
      <c r="K133" s="6">
        <f t="shared" si="17"/>
        <v>43468</v>
      </c>
    </row>
    <row r="134" spans="1:11" ht="62.25" customHeight="1">
      <c r="A134" s="16" t="s">
        <v>243</v>
      </c>
      <c r="B134" s="3" t="s">
        <v>63</v>
      </c>
      <c r="C134" s="3" t="s">
        <v>46</v>
      </c>
      <c r="D134" s="3" t="s">
        <v>45</v>
      </c>
      <c r="E134" s="3" t="s">
        <v>53</v>
      </c>
      <c r="F134" s="3" t="s">
        <v>85</v>
      </c>
      <c r="G134" s="6">
        <v>22306</v>
      </c>
      <c r="H134" s="6">
        <v>0</v>
      </c>
      <c r="I134" s="6">
        <f t="shared" si="16"/>
        <v>22306</v>
      </c>
      <c r="J134" s="37">
        <v>0</v>
      </c>
      <c r="K134" s="6">
        <f t="shared" si="17"/>
        <v>22306</v>
      </c>
    </row>
    <row r="135" spans="1:11" ht="62.25" customHeight="1">
      <c r="A135" s="16" t="s">
        <v>391</v>
      </c>
      <c r="B135" s="3" t="s">
        <v>63</v>
      </c>
      <c r="C135" s="3" t="s">
        <v>46</v>
      </c>
      <c r="D135" s="3" t="s">
        <v>45</v>
      </c>
      <c r="E135" s="3" t="s">
        <v>354</v>
      </c>
      <c r="F135" s="3" t="s">
        <v>85</v>
      </c>
      <c r="G135" s="6">
        <v>199588</v>
      </c>
      <c r="H135" s="6"/>
      <c r="I135" s="6"/>
      <c r="J135" s="37">
        <v>0</v>
      </c>
      <c r="K135" s="6">
        <f t="shared" si="17"/>
        <v>199588</v>
      </c>
    </row>
    <row r="136" spans="1:11" ht="64.5" customHeight="1">
      <c r="A136" s="16" t="s">
        <v>244</v>
      </c>
      <c r="B136" s="3" t="s">
        <v>63</v>
      </c>
      <c r="C136" s="3" t="s">
        <v>46</v>
      </c>
      <c r="D136" s="3" t="s">
        <v>45</v>
      </c>
      <c r="E136" s="3" t="s">
        <v>54</v>
      </c>
      <c r="F136" s="3" t="s">
        <v>85</v>
      </c>
      <c r="G136" s="6">
        <v>35000</v>
      </c>
      <c r="H136" s="6">
        <v>0</v>
      </c>
      <c r="I136" s="6">
        <f t="shared" si="16"/>
        <v>35000</v>
      </c>
      <c r="J136" s="6">
        <v>0</v>
      </c>
      <c r="K136" s="6">
        <f t="shared" si="17"/>
        <v>35000</v>
      </c>
    </row>
    <row r="137" spans="1:11" ht="77.25" customHeight="1">
      <c r="A137" s="48" t="s">
        <v>402</v>
      </c>
      <c r="B137" s="3" t="s">
        <v>63</v>
      </c>
      <c r="C137" s="3" t="s">
        <v>46</v>
      </c>
      <c r="D137" s="3" t="s">
        <v>45</v>
      </c>
      <c r="E137" s="3" t="s">
        <v>400</v>
      </c>
      <c r="F137" s="3" t="s">
        <v>85</v>
      </c>
      <c r="G137" s="6">
        <v>250609.86</v>
      </c>
      <c r="H137" s="6"/>
      <c r="I137" s="6"/>
      <c r="J137" s="6">
        <v>0</v>
      </c>
      <c r="K137" s="6">
        <f t="shared" si="17"/>
        <v>250609.86</v>
      </c>
    </row>
    <row r="138" spans="1:11" ht="114" customHeight="1">
      <c r="A138" s="38" t="s">
        <v>320</v>
      </c>
      <c r="B138" s="3" t="s">
        <v>63</v>
      </c>
      <c r="C138" s="3" t="s">
        <v>46</v>
      </c>
      <c r="D138" s="3" t="s">
        <v>45</v>
      </c>
      <c r="E138" s="3" t="s">
        <v>291</v>
      </c>
      <c r="F138" s="3" t="s">
        <v>85</v>
      </c>
      <c r="G138" s="6">
        <v>1454282.7</v>
      </c>
      <c r="H138" s="6">
        <v>0</v>
      </c>
      <c r="I138" s="6">
        <f t="shared" si="16"/>
        <v>1454282.7</v>
      </c>
      <c r="J138" s="6">
        <v>0</v>
      </c>
      <c r="K138" s="6">
        <f t="shared" si="17"/>
        <v>1454282.7</v>
      </c>
    </row>
    <row r="139" spans="1:11" ht="93.75" customHeight="1">
      <c r="A139" s="38" t="s">
        <v>321</v>
      </c>
      <c r="B139" s="3" t="s">
        <v>63</v>
      </c>
      <c r="C139" s="3" t="s">
        <v>46</v>
      </c>
      <c r="D139" s="3" t="s">
        <v>45</v>
      </c>
      <c r="E139" s="3" t="s">
        <v>292</v>
      </c>
      <c r="F139" s="3" t="s">
        <v>85</v>
      </c>
      <c r="G139" s="6">
        <v>76541.19</v>
      </c>
      <c r="H139" s="6">
        <v>0</v>
      </c>
      <c r="I139" s="6">
        <f t="shared" si="16"/>
        <v>76541.19</v>
      </c>
      <c r="J139" s="6">
        <v>0</v>
      </c>
      <c r="K139" s="6">
        <f t="shared" si="17"/>
        <v>76541.19</v>
      </c>
    </row>
    <row r="140" spans="1:11" ht="65.25" customHeight="1">
      <c r="A140" s="16" t="s">
        <v>372</v>
      </c>
      <c r="B140" s="3" t="s">
        <v>63</v>
      </c>
      <c r="C140" s="3" t="s">
        <v>46</v>
      </c>
      <c r="D140" s="3" t="s">
        <v>45</v>
      </c>
      <c r="E140" s="3" t="s">
        <v>56</v>
      </c>
      <c r="F140" s="3" t="s">
        <v>85</v>
      </c>
      <c r="G140" s="6">
        <v>315789.48</v>
      </c>
      <c r="H140" s="6">
        <v>0</v>
      </c>
      <c r="I140" s="6">
        <f t="shared" si="16"/>
        <v>315789.48</v>
      </c>
      <c r="J140" s="37">
        <v>0</v>
      </c>
      <c r="K140" s="6">
        <f t="shared" si="17"/>
        <v>315789.48</v>
      </c>
    </row>
    <row r="141" spans="1:13" s="9" customFormat="1" ht="47.25">
      <c r="A141" s="24" t="s">
        <v>173</v>
      </c>
      <c r="B141" s="28" t="s">
        <v>63</v>
      </c>
      <c r="C141" s="28" t="s">
        <v>46</v>
      </c>
      <c r="D141" s="28" t="s">
        <v>57</v>
      </c>
      <c r="E141" s="28" t="s">
        <v>207</v>
      </c>
      <c r="F141" s="28"/>
      <c r="G141" s="29">
        <f>SUM(G142:G144)</f>
        <v>955000</v>
      </c>
      <c r="H141" s="29">
        <f>SUM(H142:H144)</f>
        <v>0</v>
      </c>
      <c r="I141" s="29">
        <f>SUM(I142:I144)</f>
        <v>955000</v>
      </c>
      <c r="J141" s="29">
        <f>SUM(J142:J144)</f>
        <v>0</v>
      </c>
      <c r="K141" s="29">
        <f>SUM(K142:K144)</f>
        <v>955000</v>
      </c>
      <c r="M141" s="44"/>
    </row>
    <row r="142" spans="1:11" ht="63">
      <c r="A142" s="16" t="s">
        <v>231</v>
      </c>
      <c r="B142" s="3" t="s">
        <v>63</v>
      </c>
      <c r="C142" s="3" t="s">
        <v>46</v>
      </c>
      <c r="D142" s="3" t="s">
        <v>57</v>
      </c>
      <c r="E142" s="3" t="s">
        <v>100</v>
      </c>
      <c r="F142" s="3" t="s">
        <v>85</v>
      </c>
      <c r="G142" s="6">
        <v>405000</v>
      </c>
      <c r="H142" s="6">
        <v>0</v>
      </c>
      <c r="I142" s="6">
        <f>G142+H142</f>
        <v>405000</v>
      </c>
      <c r="J142" s="6">
        <v>0</v>
      </c>
      <c r="K142" s="6">
        <f>G142+J142</f>
        <v>405000</v>
      </c>
    </row>
    <row r="143" spans="1:11" ht="126">
      <c r="A143" s="16" t="s">
        <v>232</v>
      </c>
      <c r="B143" s="3" t="s">
        <v>63</v>
      </c>
      <c r="C143" s="3" t="s">
        <v>46</v>
      </c>
      <c r="D143" s="3" t="s">
        <v>57</v>
      </c>
      <c r="E143" s="3" t="s">
        <v>101</v>
      </c>
      <c r="F143" s="3" t="s">
        <v>85</v>
      </c>
      <c r="G143" s="6">
        <v>138850</v>
      </c>
      <c r="H143" s="6">
        <v>0</v>
      </c>
      <c r="I143" s="6">
        <f>G143+H143</f>
        <v>138850</v>
      </c>
      <c r="J143" s="6">
        <v>0</v>
      </c>
      <c r="K143" s="6">
        <f>G143+J143</f>
        <v>138850</v>
      </c>
    </row>
    <row r="144" spans="1:11" ht="94.5">
      <c r="A144" s="16" t="s">
        <v>233</v>
      </c>
      <c r="B144" s="3" t="s">
        <v>63</v>
      </c>
      <c r="C144" s="3" t="s">
        <v>46</v>
      </c>
      <c r="D144" s="3" t="s">
        <v>57</v>
      </c>
      <c r="E144" s="3" t="s">
        <v>102</v>
      </c>
      <c r="F144" s="3" t="s">
        <v>85</v>
      </c>
      <c r="G144" s="6">
        <v>411150</v>
      </c>
      <c r="H144" s="6">
        <v>0</v>
      </c>
      <c r="I144" s="6">
        <f>G144+H144</f>
        <v>411150</v>
      </c>
      <c r="J144" s="6">
        <v>0</v>
      </c>
      <c r="K144" s="6">
        <f>G144+J144</f>
        <v>411150</v>
      </c>
    </row>
    <row r="145" spans="1:13" ht="77.25" customHeight="1">
      <c r="A145" s="18" t="s">
        <v>259</v>
      </c>
      <c r="B145" s="20" t="s">
        <v>62</v>
      </c>
      <c r="C145" s="20" t="s">
        <v>46</v>
      </c>
      <c r="D145" s="20" t="s">
        <v>149</v>
      </c>
      <c r="E145" s="20" t="s">
        <v>207</v>
      </c>
      <c r="F145" s="41"/>
      <c r="G145" s="23">
        <f aca="true" t="shared" si="18" ref="G145:K146">G146</f>
        <v>72000</v>
      </c>
      <c r="H145" s="23">
        <f t="shared" si="18"/>
        <v>0</v>
      </c>
      <c r="I145" s="23">
        <f t="shared" si="18"/>
        <v>72000</v>
      </c>
      <c r="J145" s="23">
        <f t="shared" si="18"/>
        <v>0</v>
      </c>
      <c r="K145" s="23">
        <f t="shared" si="18"/>
        <v>72000</v>
      </c>
      <c r="M145" s="44"/>
    </row>
    <row r="146" spans="1:13" ht="47.25">
      <c r="A146" s="34" t="s">
        <v>260</v>
      </c>
      <c r="B146" s="35" t="s">
        <v>62</v>
      </c>
      <c r="C146" s="35" t="s">
        <v>46</v>
      </c>
      <c r="D146" s="35" t="s">
        <v>45</v>
      </c>
      <c r="E146" s="35" t="s">
        <v>207</v>
      </c>
      <c r="F146" s="35"/>
      <c r="G146" s="36">
        <f t="shared" si="18"/>
        <v>72000</v>
      </c>
      <c r="H146" s="36">
        <f t="shared" si="18"/>
        <v>0</v>
      </c>
      <c r="I146" s="36">
        <f t="shared" si="18"/>
        <v>72000</v>
      </c>
      <c r="J146" s="36">
        <f t="shared" si="18"/>
        <v>0</v>
      </c>
      <c r="K146" s="36">
        <f t="shared" si="18"/>
        <v>72000</v>
      </c>
      <c r="M146" s="44"/>
    </row>
    <row r="147" spans="1:11" ht="78.75">
      <c r="A147" s="16" t="s">
        <v>339</v>
      </c>
      <c r="B147" s="3" t="s">
        <v>62</v>
      </c>
      <c r="C147" s="3" t="s">
        <v>46</v>
      </c>
      <c r="D147" s="3" t="s">
        <v>45</v>
      </c>
      <c r="E147" s="3" t="s">
        <v>261</v>
      </c>
      <c r="F147" s="3" t="s">
        <v>49</v>
      </c>
      <c r="G147" s="6">
        <v>72000</v>
      </c>
      <c r="H147" s="6">
        <v>0</v>
      </c>
      <c r="I147" s="37">
        <f>G147+H147</f>
        <v>72000</v>
      </c>
      <c r="J147" s="6">
        <v>0</v>
      </c>
      <c r="K147" s="6">
        <f>G147+J147</f>
        <v>72000</v>
      </c>
    </row>
    <row r="148" spans="1:13" s="10" customFormat="1" ht="75">
      <c r="A148" s="18" t="s">
        <v>174</v>
      </c>
      <c r="B148" s="20" t="s">
        <v>65</v>
      </c>
      <c r="C148" s="20" t="s">
        <v>46</v>
      </c>
      <c r="D148" s="20" t="s">
        <v>149</v>
      </c>
      <c r="E148" s="20" t="s">
        <v>207</v>
      </c>
      <c r="F148" s="20"/>
      <c r="G148" s="23">
        <f>G149+G153</f>
        <v>261000</v>
      </c>
      <c r="H148" s="23" t="e">
        <f>H149+H153+#REF!</f>
        <v>#REF!</v>
      </c>
      <c r="I148" s="23" t="e">
        <f>I149+I153+#REF!</f>
        <v>#REF!</v>
      </c>
      <c r="J148" s="23">
        <f>J149+J153</f>
        <v>0</v>
      </c>
      <c r="K148" s="23">
        <f>K149+K153</f>
        <v>261000</v>
      </c>
      <c r="M148" s="44"/>
    </row>
    <row r="149" spans="1:13" s="12" customFormat="1" ht="47.25">
      <c r="A149" s="31" t="s">
        <v>175</v>
      </c>
      <c r="B149" s="32" t="s">
        <v>65</v>
      </c>
      <c r="C149" s="32" t="s">
        <v>103</v>
      </c>
      <c r="D149" s="32" t="s">
        <v>149</v>
      </c>
      <c r="E149" s="32" t="s">
        <v>207</v>
      </c>
      <c r="F149" s="32"/>
      <c r="G149" s="33">
        <f>SUM(G150)</f>
        <v>142000</v>
      </c>
      <c r="H149" s="33">
        <f>SUM(H150)</f>
        <v>0</v>
      </c>
      <c r="I149" s="33">
        <f>SUM(I150)</f>
        <v>142000</v>
      </c>
      <c r="J149" s="33">
        <f>SUM(J150)</f>
        <v>0</v>
      </c>
      <c r="K149" s="33">
        <f>SUM(K150)</f>
        <v>142000</v>
      </c>
      <c r="M149" s="44"/>
    </row>
    <row r="150" spans="1:13" s="9" customFormat="1" ht="31.5">
      <c r="A150" s="24" t="s">
        <v>176</v>
      </c>
      <c r="B150" s="28" t="s">
        <v>65</v>
      </c>
      <c r="C150" s="28" t="s">
        <v>103</v>
      </c>
      <c r="D150" s="28" t="s">
        <v>45</v>
      </c>
      <c r="E150" s="28" t="s">
        <v>207</v>
      </c>
      <c r="F150" s="28"/>
      <c r="G150" s="29">
        <f>SUM(G151:G152)</f>
        <v>142000</v>
      </c>
      <c r="H150" s="29">
        <f>SUM(H151:H152)</f>
        <v>0</v>
      </c>
      <c r="I150" s="29">
        <f>SUM(I151:I152)</f>
        <v>142000</v>
      </c>
      <c r="J150" s="29">
        <f>SUM(J151:J152)</f>
        <v>0</v>
      </c>
      <c r="K150" s="29">
        <f>SUM(K151:K152)</f>
        <v>142000</v>
      </c>
      <c r="M150" s="44"/>
    </row>
    <row r="151" spans="1:11" ht="49.5" customHeight="1">
      <c r="A151" s="16" t="s">
        <v>25</v>
      </c>
      <c r="B151" s="3" t="s">
        <v>65</v>
      </c>
      <c r="C151" s="3" t="s">
        <v>103</v>
      </c>
      <c r="D151" s="3" t="s">
        <v>45</v>
      </c>
      <c r="E151" s="3" t="s">
        <v>104</v>
      </c>
      <c r="F151" s="3" t="s">
        <v>85</v>
      </c>
      <c r="G151" s="6">
        <v>85000</v>
      </c>
      <c r="H151" s="6">
        <v>0</v>
      </c>
      <c r="I151" s="6">
        <f>G151+H151</f>
        <v>85000</v>
      </c>
      <c r="J151" s="6">
        <v>0</v>
      </c>
      <c r="K151" s="6">
        <f>G151+J151</f>
        <v>85000</v>
      </c>
    </row>
    <row r="152" spans="1:11" ht="63" customHeight="1">
      <c r="A152" s="16" t="s">
        <v>306</v>
      </c>
      <c r="B152" s="3" t="s">
        <v>65</v>
      </c>
      <c r="C152" s="3" t="s">
        <v>103</v>
      </c>
      <c r="D152" s="3" t="s">
        <v>45</v>
      </c>
      <c r="E152" s="3" t="s">
        <v>305</v>
      </c>
      <c r="F152" s="3" t="s">
        <v>85</v>
      </c>
      <c r="G152" s="6">
        <v>57000</v>
      </c>
      <c r="H152" s="6">
        <v>0</v>
      </c>
      <c r="I152" s="6">
        <f>G152+H152</f>
        <v>57000</v>
      </c>
      <c r="J152" s="6">
        <v>0</v>
      </c>
      <c r="K152" s="6">
        <f>G152+J152</f>
        <v>57000</v>
      </c>
    </row>
    <row r="153" spans="1:13" s="12" customFormat="1" ht="47.25">
      <c r="A153" s="31" t="s">
        <v>177</v>
      </c>
      <c r="B153" s="32" t="s">
        <v>65</v>
      </c>
      <c r="C153" s="32" t="s">
        <v>105</v>
      </c>
      <c r="D153" s="32" t="s">
        <v>149</v>
      </c>
      <c r="E153" s="32" t="s">
        <v>207</v>
      </c>
      <c r="F153" s="32"/>
      <c r="G153" s="33">
        <f aca="true" t="shared" si="19" ref="G153:K154">SUM(G154)</f>
        <v>119000</v>
      </c>
      <c r="H153" s="33">
        <f t="shared" si="19"/>
        <v>0</v>
      </c>
      <c r="I153" s="33">
        <f t="shared" si="19"/>
        <v>119000</v>
      </c>
      <c r="J153" s="33">
        <f t="shared" si="19"/>
        <v>0</v>
      </c>
      <c r="K153" s="33">
        <f t="shared" si="19"/>
        <v>119000</v>
      </c>
      <c r="M153" s="44"/>
    </row>
    <row r="154" spans="1:13" s="9" customFormat="1" ht="31.5">
      <c r="A154" s="24" t="s">
        <v>178</v>
      </c>
      <c r="B154" s="28" t="s">
        <v>65</v>
      </c>
      <c r="C154" s="28" t="s">
        <v>105</v>
      </c>
      <c r="D154" s="28" t="s">
        <v>45</v>
      </c>
      <c r="E154" s="28" t="s">
        <v>207</v>
      </c>
      <c r="F154" s="28"/>
      <c r="G154" s="29">
        <f t="shared" si="19"/>
        <v>119000</v>
      </c>
      <c r="H154" s="29">
        <f t="shared" si="19"/>
        <v>0</v>
      </c>
      <c r="I154" s="29">
        <f t="shared" si="19"/>
        <v>119000</v>
      </c>
      <c r="J154" s="29">
        <f t="shared" si="19"/>
        <v>0</v>
      </c>
      <c r="K154" s="29">
        <f t="shared" si="19"/>
        <v>119000</v>
      </c>
      <c r="M154" s="44"/>
    </row>
    <row r="155" spans="1:11" ht="48" customHeight="1">
      <c r="A155" s="16" t="s">
        <v>32</v>
      </c>
      <c r="B155" s="3" t="s">
        <v>65</v>
      </c>
      <c r="C155" s="3" t="s">
        <v>105</v>
      </c>
      <c r="D155" s="3" t="s">
        <v>45</v>
      </c>
      <c r="E155" s="3" t="s">
        <v>106</v>
      </c>
      <c r="F155" s="3" t="s">
        <v>50</v>
      </c>
      <c r="G155" s="6">
        <v>119000</v>
      </c>
      <c r="H155" s="6">
        <v>0</v>
      </c>
      <c r="I155" s="6">
        <f>G155+H155</f>
        <v>119000</v>
      </c>
      <c r="J155" s="6">
        <v>0</v>
      </c>
      <c r="K155" s="6">
        <f>G155+J155</f>
        <v>119000</v>
      </c>
    </row>
    <row r="156" spans="1:13" s="10" customFormat="1" ht="75">
      <c r="A156" s="18" t="s">
        <v>296</v>
      </c>
      <c r="B156" s="20" t="s">
        <v>44</v>
      </c>
      <c r="C156" s="20" t="s">
        <v>46</v>
      </c>
      <c r="D156" s="20" t="s">
        <v>149</v>
      </c>
      <c r="E156" s="20" t="s">
        <v>207</v>
      </c>
      <c r="F156" s="20"/>
      <c r="G156" s="23">
        <f>G157</f>
        <v>32080</v>
      </c>
      <c r="H156" s="23">
        <f>H157</f>
        <v>0</v>
      </c>
      <c r="I156" s="23">
        <f>I157</f>
        <v>32080</v>
      </c>
      <c r="J156" s="23">
        <f>J157</f>
        <v>0</v>
      </c>
      <c r="K156" s="23">
        <f>K157</f>
        <v>32080</v>
      </c>
      <c r="M156" s="44"/>
    </row>
    <row r="157" spans="1:13" ht="31.5">
      <c r="A157" s="24" t="s">
        <v>297</v>
      </c>
      <c r="B157" s="28" t="s">
        <v>44</v>
      </c>
      <c r="C157" s="28" t="s">
        <v>46</v>
      </c>
      <c r="D157" s="28" t="s">
        <v>45</v>
      </c>
      <c r="E157" s="28" t="s">
        <v>207</v>
      </c>
      <c r="F157" s="28"/>
      <c r="G157" s="29">
        <f>SUM(G158:G159)</f>
        <v>32080</v>
      </c>
      <c r="H157" s="29">
        <f>SUM(H158:H159)</f>
        <v>0</v>
      </c>
      <c r="I157" s="29">
        <f>SUM(I158:I159)</f>
        <v>32080</v>
      </c>
      <c r="J157" s="29">
        <f>SUM(J158:J159)</f>
        <v>0</v>
      </c>
      <c r="K157" s="29">
        <f>SUM(K158:K159)</f>
        <v>32080</v>
      </c>
      <c r="M157" s="44"/>
    </row>
    <row r="158" spans="1:11" ht="63.75" customHeight="1">
      <c r="A158" s="16" t="s">
        <v>299</v>
      </c>
      <c r="B158" s="3" t="s">
        <v>44</v>
      </c>
      <c r="C158" s="3" t="s">
        <v>46</v>
      </c>
      <c r="D158" s="3" t="s">
        <v>45</v>
      </c>
      <c r="E158" s="3" t="s">
        <v>298</v>
      </c>
      <c r="F158" s="3" t="s">
        <v>49</v>
      </c>
      <c r="G158" s="6">
        <v>2080</v>
      </c>
      <c r="H158" s="6">
        <v>0</v>
      </c>
      <c r="I158" s="6">
        <f>G158+H158</f>
        <v>2080</v>
      </c>
      <c r="J158" s="6">
        <v>0</v>
      </c>
      <c r="K158" s="6">
        <f>G158+J158</f>
        <v>2080</v>
      </c>
    </row>
    <row r="159" spans="1:11" ht="78.75">
      <c r="A159" s="16" t="s">
        <v>300</v>
      </c>
      <c r="B159" s="3" t="s">
        <v>44</v>
      </c>
      <c r="C159" s="3" t="s">
        <v>46</v>
      </c>
      <c r="D159" s="3" t="s">
        <v>45</v>
      </c>
      <c r="E159" s="3" t="s">
        <v>301</v>
      </c>
      <c r="F159" s="3" t="s">
        <v>49</v>
      </c>
      <c r="G159" s="6">
        <v>30000</v>
      </c>
      <c r="H159" s="6">
        <v>0</v>
      </c>
      <c r="I159" s="6">
        <f>G159+H159</f>
        <v>30000</v>
      </c>
      <c r="J159" s="6">
        <v>0</v>
      </c>
      <c r="K159" s="6">
        <f>G159+J159</f>
        <v>30000</v>
      </c>
    </row>
    <row r="160" spans="1:13" s="10" customFormat="1" ht="75">
      <c r="A160" s="18" t="s">
        <v>179</v>
      </c>
      <c r="B160" s="20" t="s">
        <v>81</v>
      </c>
      <c r="C160" s="20" t="s">
        <v>46</v>
      </c>
      <c r="D160" s="20" t="s">
        <v>149</v>
      </c>
      <c r="E160" s="20" t="s">
        <v>207</v>
      </c>
      <c r="F160" s="20"/>
      <c r="G160" s="23">
        <f>G161+G186+G191+G195+G206</f>
        <v>54169908.57</v>
      </c>
      <c r="H160" s="23">
        <f>H161+H186+H191+H195+H206</f>
        <v>0</v>
      </c>
      <c r="I160" s="23">
        <f>I161+I186+I191+I195+I206</f>
        <v>50467116.82</v>
      </c>
      <c r="J160" s="23">
        <f>J161+J186+J191+J195+J206</f>
        <v>1481148.99</v>
      </c>
      <c r="K160" s="23">
        <f>K161+K186+K191+K195+K206</f>
        <v>55651057.559999995</v>
      </c>
      <c r="M160" s="44"/>
    </row>
    <row r="161" spans="1:13" s="9" customFormat="1" ht="47.25">
      <c r="A161" s="24" t="s">
        <v>180</v>
      </c>
      <c r="B161" s="28" t="s">
        <v>81</v>
      </c>
      <c r="C161" s="28" t="s">
        <v>46</v>
      </c>
      <c r="D161" s="28" t="s">
        <v>45</v>
      </c>
      <c r="E161" s="28" t="s">
        <v>207</v>
      </c>
      <c r="F161" s="28"/>
      <c r="G161" s="29">
        <f>SUM(G162:G185)</f>
        <v>46957039.690000005</v>
      </c>
      <c r="H161" s="29">
        <f>SUM(H162:H185)</f>
        <v>0</v>
      </c>
      <c r="I161" s="29">
        <f>SUM(I162:I185)</f>
        <v>46952009.690000005</v>
      </c>
      <c r="J161" s="29">
        <f>SUM(J163:J185)</f>
        <v>1186148.99</v>
      </c>
      <c r="K161" s="29">
        <f>SUM(K162:K185)</f>
        <v>48143188.68</v>
      </c>
      <c r="M161" s="44"/>
    </row>
    <row r="162" spans="1:11" ht="81.75" customHeight="1">
      <c r="A162" s="16" t="s">
        <v>221</v>
      </c>
      <c r="B162" s="3" t="s">
        <v>81</v>
      </c>
      <c r="C162" s="3" t="s">
        <v>46</v>
      </c>
      <c r="D162" s="3" t="s">
        <v>45</v>
      </c>
      <c r="E162" s="3" t="s">
        <v>107</v>
      </c>
      <c r="F162" s="3" t="s">
        <v>48</v>
      </c>
      <c r="G162" s="6">
        <v>1461370</v>
      </c>
      <c r="H162" s="6">
        <v>0</v>
      </c>
      <c r="I162" s="6">
        <f aca="true" t="shared" si="20" ref="I162:I173">G162+H162</f>
        <v>1461370</v>
      </c>
      <c r="J162" s="6">
        <v>0</v>
      </c>
      <c r="K162" s="6">
        <f>G162+J162</f>
        <v>1461370</v>
      </c>
    </row>
    <row r="163" spans="1:11" ht="96" customHeight="1">
      <c r="A163" s="16" t="s">
        <v>222</v>
      </c>
      <c r="B163" s="3" t="s">
        <v>81</v>
      </c>
      <c r="C163" s="3" t="s">
        <v>46</v>
      </c>
      <c r="D163" s="3" t="s">
        <v>45</v>
      </c>
      <c r="E163" s="3" t="s">
        <v>108</v>
      </c>
      <c r="F163" s="3" t="s">
        <v>48</v>
      </c>
      <c r="G163" s="6">
        <v>30496975</v>
      </c>
      <c r="H163" s="6">
        <v>0</v>
      </c>
      <c r="I163" s="6">
        <f t="shared" si="20"/>
        <v>30496975</v>
      </c>
      <c r="J163" s="6">
        <v>997548.99</v>
      </c>
      <c r="K163" s="6">
        <f>G163+J163</f>
        <v>31494523.99</v>
      </c>
    </row>
    <row r="164" spans="1:11" ht="47.25" customHeight="1">
      <c r="A164" s="16" t="s">
        <v>341</v>
      </c>
      <c r="B164" s="3" t="s">
        <v>81</v>
      </c>
      <c r="C164" s="3" t="s">
        <v>46</v>
      </c>
      <c r="D164" s="3" t="s">
        <v>45</v>
      </c>
      <c r="E164" s="3" t="s">
        <v>108</v>
      </c>
      <c r="F164" s="3" t="s">
        <v>49</v>
      </c>
      <c r="G164" s="6">
        <v>1464946</v>
      </c>
      <c r="H164" s="6">
        <v>0</v>
      </c>
      <c r="I164" s="6">
        <f t="shared" si="20"/>
        <v>1464946</v>
      </c>
      <c r="J164" s="37">
        <v>35000</v>
      </c>
      <c r="K164" s="6">
        <f>G164+J164</f>
        <v>1499946</v>
      </c>
    </row>
    <row r="165" spans="1:11" ht="49.5" customHeight="1">
      <c r="A165" s="16" t="s">
        <v>33</v>
      </c>
      <c r="B165" s="3" t="s">
        <v>81</v>
      </c>
      <c r="C165" s="3" t="s">
        <v>46</v>
      </c>
      <c r="D165" s="3" t="s">
        <v>45</v>
      </c>
      <c r="E165" s="3" t="s">
        <v>108</v>
      </c>
      <c r="F165" s="3" t="s">
        <v>50</v>
      </c>
      <c r="G165" s="6">
        <f>17300+7944</f>
        <v>25244</v>
      </c>
      <c r="H165" s="6">
        <v>0</v>
      </c>
      <c r="I165" s="6">
        <f t="shared" si="20"/>
        <v>25244</v>
      </c>
      <c r="J165" s="6">
        <v>15000</v>
      </c>
      <c r="K165" s="6">
        <f>G165+J165</f>
        <v>40244</v>
      </c>
    </row>
    <row r="166" spans="1:11" ht="96.75" customHeight="1">
      <c r="A166" s="16" t="s">
        <v>223</v>
      </c>
      <c r="B166" s="3" t="s">
        <v>81</v>
      </c>
      <c r="C166" s="3" t="s">
        <v>46</v>
      </c>
      <c r="D166" s="3" t="s">
        <v>45</v>
      </c>
      <c r="E166" s="3" t="s">
        <v>110</v>
      </c>
      <c r="F166" s="3" t="s">
        <v>48</v>
      </c>
      <c r="G166" s="6">
        <v>6083967.98</v>
      </c>
      <c r="H166" s="6">
        <v>0</v>
      </c>
      <c r="I166" s="6">
        <f t="shared" si="20"/>
        <v>6083967.98</v>
      </c>
      <c r="J166" s="37">
        <v>0</v>
      </c>
      <c r="K166" s="6">
        <f aca="true" t="shared" si="21" ref="K166:K185">G166+J166</f>
        <v>6083967.98</v>
      </c>
    </row>
    <row r="167" spans="1:11" ht="49.5" customHeight="1">
      <c r="A167" s="16" t="s">
        <v>342</v>
      </c>
      <c r="B167" s="3" t="s">
        <v>81</v>
      </c>
      <c r="C167" s="3" t="s">
        <v>46</v>
      </c>
      <c r="D167" s="3" t="s">
        <v>45</v>
      </c>
      <c r="E167" s="3" t="s">
        <v>110</v>
      </c>
      <c r="F167" s="3" t="s">
        <v>49</v>
      </c>
      <c r="G167" s="6">
        <v>6959343.71</v>
      </c>
      <c r="H167" s="6">
        <v>0</v>
      </c>
      <c r="I167" s="6">
        <f t="shared" si="20"/>
        <v>6959343.71</v>
      </c>
      <c r="J167" s="37">
        <v>136900</v>
      </c>
      <c r="K167" s="6">
        <f t="shared" si="21"/>
        <v>7096243.71</v>
      </c>
    </row>
    <row r="168" spans="1:11" ht="33.75" customHeight="1">
      <c r="A168" s="16" t="s">
        <v>403</v>
      </c>
      <c r="B168" s="3" t="s">
        <v>81</v>
      </c>
      <c r="C168" s="3" t="s">
        <v>46</v>
      </c>
      <c r="D168" s="3" t="s">
        <v>45</v>
      </c>
      <c r="E168" s="3" t="s">
        <v>110</v>
      </c>
      <c r="F168" s="3" t="s">
        <v>67</v>
      </c>
      <c r="G168" s="6">
        <v>5030</v>
      </c>
      <c r="H168" s="6"/>
      <c r="I168" s="6"/>
      <c r="J168" s="37">
        <v>0</v>
      </c>
      <c r="K168" s="6">
        <f t="shared" si="21"/>
        <v>5030</v>
      </c>
    </row>
    <row r="169" spans="1:11" ht="35.25" customHeight="1">
      <c r="A169" s="16" t="s">
        <v>34</v>
      </c>
      <c r="B169" s="3" t="s">
        <v>81</v>
      </c>
      <c r="C169" s="3" t="s">
        <v>46</v>
      </c>
      <c r="D169" s="3" t="s">
        <v>45</v>
      </c>
      <c r="E169" s="3" t="s">
        <v>110</v>
      </c>
      <c r="F169" s="3" t="s">
        <v>50</v>
      </c>
      <c r="G169" s="6">
        <v>109600</v>
      </c>
      <c r="H169" s="6">
        <v>0</v>
      </c>
      <c r="I169" s="6">
        <f t="shared" si="20"/>
        <v>109600</v>
      </c>
      <c r="J169" s="6">
        <v>1700</v>
      </c>
      <c r="K169" s="6">
        <f t="shared" si="21"/>
        <v>111300</v>
      </c>
    </row>
    <row r="170" spans="1:11" ht="110.25">
      <c r="A170" s="16" t="s">
        <v>224</v>
      </c>
      <c r="B170" s="3" t="s">
        <v>81</v>
      </c>
      <c r="C170" s="3" t="s">
        <v>46</v>
      </c>
      <c r="D170" s="3" t="s">
        <v>45</v>
      </c>
      <c r="E170" s="3" t="s">
        <v>111</v>
      </c>
      <c r="F170" s="3" t="s">
        <v>48</v>
      </c>
      <c r="G170" s="6">
        <v>15846</v>
      </c>
      <c r="H170" s="6">
        <v>0</v>
      </c>
      <c r="I170" s="6">
        <f t="shared" si="20"/>
        <v>15846</v>
      </c>
      <c r="J170" s="37">
        <v>0</v>
      </c>
      <c r="K170" s="6">
        <f t="shared" si="21"/>
        <v>15846</v>
      </c>
    </row>
    <row r="171" spans="1:11" ht="110.25">
      <c r="A171" s="16" t="s">
        <v>225</v>
      </c>
      <c r="B171" s="3" t="s">
        <v>81</v>
      </c>
      <c r="C171" s="3" t="s">
        <v>46</v>
      </c>
      <c r="D171" s="3" t="s">
        <v>45</v>
      </c>
      <c r="E171" s="3" t="s">
        <v>112</v>
      </c>
      <c r="F171" s="3" t="s">
        <v>48</v>
      </c>
      <c r="G171" s="6">
        <v>44200</v>
      </c>
      <c r="H171" s="6">
        <v>0</v>
      </c>
      <c r="I171" s="6">
        <f t="shared" si="20"/>
        <v>44200</v>
      </c>
      <c r="J171" s="37">
        <v>0</v>
      </c>
      <c r="K171" s="6">
        <f t="shared" si="21"/>
        <v>44200</v>
      </c>
    </row>
    <row r="172" spans="1:11" ht="110.25">
      <c r="A172" s="16" t="s">
        <v>226</v>
      </c>
      <c r="B172" s="3" t="s">
        <v>81</v>
      </c>
      <c r="C172" s="3" t="s">
        <v>46</v>
      </c>
      <c r="D172" s="3" t="s">
        <v>45</v>
      </c>
      <c r="E172" s="3" t="s">
        <v>113</v>
      </c>
      <c r="F172" s="3" t="s">
        <v>48</v>
      </c>
      <c r="G172" s="6">
        <v>14047</v>
      </c>
      <c r="H172" s="6">
        <v>0</v>
      </c>
      <c r="I172" s="6">
        <f t="shared" si="20"/>
        <v>14047</v>
      </c>
      <c r="J172" s="37">
        <v>0</v>
      </c>
      <c r="K172" s="6">
        <f t="shared" si="21"/>
        <v>14047</v>
      </c>
    </row>
    <row r="173" spans="1:11" ht="110.25">
      <c r="A173" s="16" t="s">
        <v>227</v>
      </c>
      <c r="B173" s="3" t="s">
        <v>81</v>
      </c>
      <c r="C173" s="3" t="s">
        <v>46</v>
      </c>
      <c r="D173" s="3" t="s">
        <v>45</v>
      </c>
      <c r="E173" s="3" t="s">
        <v>114</v>
      </c>
      <c r="F173" s="3" t="s">
        <v>48</v>
      </c>
      <c r="G173" s="6">
        <v>27256</v>
      </c>
      <c r="H173" s="6">
        <v>0</v>
      </c>
      <c r="I173" s="6">
        <f t="shared" si="20"/>
        <v>27256</v>
      </c>
      <c r="J173" s="37">
        <v>0</v>
      </c>
      <c r="K173" s="6">
        <f t="shared" si="21"/>
        <v>27256</v>
      </c>
    </row>
    <row r="174" spans="1:11" ht="129" customHeight="1">
      <c r="A174" s="16" t="s">
        <v>228</v>
      </c>
      <c r="B174" s="3" t="s">
        <v>81</v>
      </c>
      <c r="C174" s="3" t="s">
        <v>46</v>
      </c>
      <c r="D174" s="3" t="s">
        <v>45</v>
      </c>
      <c r="E174" s="3" t="s">
        <v>293</v>
      </c>
      <c r="F174" s="3" t="s">
        <v>48</v>
      </c>
      <c r="G174" s="6">
        <v>15162</v>
      </c>
      <c r="H174" s="6">
        <v>0</v>
      </c>
      <c r="I174" s="6">
        <f>G174+H174</f>
        <v>15162</v>
      </c>
      <c r="J174" s="37">
        <v>0</v>
      </c>
      <c r="K174" s="6">
        <f t="shared" si="21"/>
        <v>15162</v>
      </c>
    </row>
    <row r="175" spans="1:11" ht="124.5" customHeight="1">
      <c r="A175" s="16" t="s">
        <v>251</v>
      </c>
      <c r="B175" s="3" t="s">
        <v>81</v>
      </c>
      <c r="C175" s="3" t="s">
        <v>46</v>
      </c>
      <c r="D175" s="3" t="s">
        <v>45</v>
      </c>
      <c r="E175" s="3" t="s">
        <v>115</v>
      </c>
      <c r="F175" s="3" t="s">
        <v>48</v>
      </c>
      <c r="G175" s="6">
        <v>17400</v>
      </c>
      <c r="H175" s="6">
        <v>0</v>
      </c>
      <c r="I175" s="6">
        <f aca="true" t="shared" si="22" ref="I175:I184">G175+H175</f>
        <v>17400</v>
      </c>
      <c r="J175" s="37">
        <v>0</v>
      </c>
      <c r="K175" s="6">
        <f t="shared" si="21"/>
        <v>17400</v>
      </c>
    </row>
    <row r="176" spans="1:11" ht="126">
      <c r="A176" s="16" t="s">
        <v>252</v>
      </c>
      <c r="B176" s="3" t="s">
        <v>81</v>
      </c>
      <c r="C176" s="3" t="s">
        <v>46</v>
      </c>
      <c r="D176" s="3" t="s">
        <v>45</v>
      </c>
      <c r="E176" s="3" t="s">
        <v>116</v>
      </c>
      <c r="F176" s="3" t="s">
        <v>48</v>
      </c>
      <c r="G176" s="6">
        <v>15118</v>
      </c>
      <c r="H176" s="6">
        <v>0</v>
      </c>
      <c r="I176" s="6">
        <f t="shared" si="22"/>
        <v>15118</v>
      </c>
      <c r="J176" s="37">
        <v>0</v>
      </c>
      <c r="K176" s="6">
        <f t="shared" si="21"/>
        <v>15118</v>
      </c>
    </row>
    <row r="177" spans="1:11" ht="126">
      <c r="A177" s="16" t="s">
        <v>253</v>
      </c>
      <c r="B177" s="3" t="s">
        <v>81</v>
      </c>
      <c r="C177" s="3" t="s">
        <v>46</v>
      </c>
      <c r="D177" s="3" t="s">
        <v>45</v>
      </c>
      <c r="E177" s="3" t="s">
        <v>117</v>
      </c>
      <c r="F177" s="3" t="s">
        <v>48</v>
      </c>
      <c r="G177" s="6">
        <v>15451</v>
      </c>
      <c r="H177" s="6">
        <v>0</v>
      </c>
      <c r="I177" s="6">
        <f t="shared" si="22"/>
        <v>15451</v>
      </c>
      <c r="J177" s="37">
        <v>0</v>
      </c>
      <c r="K177" s="6">
        <f t="shared" si="21"/>
        <v>15451</v>
      </c>
    </row>
    <row r="178" spans="1:11" ht="126">
      <c r="A178" s="16" t="s">
        <v>254</v>
      </c>
      <c r="B178" s="3" t="s">
        <v>81</v>
      </c>
      <c r="C178" s="3" t="s">
        <v>46</v>
      </c>
      <c r="D178" s="3" t="s">
        <v>45</v>
      </c>
      <c r="E178" s="3" t="s">
        <v>118</v>
      </c>
      <c r="F178" s="3" t="s">
        <v>48</v>
      </c>
      <c r="G178" s="6">
        <v>19266</v>
      </c>
      <c r="H178" s="6">
        <v>0</v>
      </c>
      <c r="I178" s="6">
        <f t="shared" si="22"/>
        <v>19266</v>
      </c>
      <c r="J178" s="37">
        <v>0</v>
      </c>
      <c r="K178" s="6">
        <f t="shared" si="21"/>
        <v>19266</v>
      </c>
    </row>
    <row r="179" spans="1:11" ht="126">
      <c r="A179" s="16" t="s">
        <v>255</v>
      </c>
      <c r="B179" s="3" t="s">
        <v>81</v>
      </c>
      <c r="C179" s="3" t="s">
        <v>46</v>
      </c>
      <c r="D179" s="3" t="s">
        <v>45</v>
      </c>
      <c r="E179" s="3" t="s">
        <v>119</v>
      </c>
      <c r="F179" s="3" t="s">
        <v>48</v>
      </c>
      <c r="G179" s="6">
        <v>54100</v>
      </c>
      <c r="H179" s="6">
        <v>0</v>
      </c>
      <c r="I179" s="6">
        <f t="shared" si="22"/>
        <v>54100</v>
      </c>
      <c r="J179" s="37">
        <v>0</v>
      </c>
      <c r="K179" s="6">
        <f t="shared" si="21"/>
        <v>54100</v>
      </c>
    </row>
    <row r="180" spans="1:11" ht="126">
      <c r="A180" s="16" t="s">
        <v>256</v>
      </c>
      <c r="B180" s="3" t="s">
        <v>81</v>
      </c>
      <c r="C180" s="3" t="s">
        <v>46</v>
      </c>
      <c r="D180" s="3" t="s">
        <v>45</v>
      </c>
      <c r="E180" s="3" t="s">
        <v>120</v>
      </c>
      <c r="F180" s="3" t="s">
        <v>48</v>
      </c>
      <c r="G180" s="6">
        <v>17023</v>
      </c>
      <c r="H180" s="6">
        <v>0</v>
      </c>
      <c r="I180" s="6">
        <f t="shared" si="22"/>
        <v>17023</v>
      </c>
      <c r="J180" s="37">
        <v>0</v>
      </c>
      <c r="K180" s="6">
        <f t="shared" si="21"/>
        <v>17023</v>
      </c>
    </row>
    <row r="181" spans="1:11" ht="126">
      <c r="A181" s="16" t="s">
        <v>257</v>
      </c>
      <c r="B181" s="3" t="s">
        <v>81</v>
      </c>
      <c r="C181" s="3" t="s">
        <v>46</v>
      </c>
      <c r="D181" s="3" t="s">
        <v>45</v>
      </c>
      <c r="E181" s="3" t="s">
        <v>262</v>
      </c>
      <c r="F181" s="3" t="s">
        <v>48</v>
      </c>
      <c r="G181" s="6">
        <v>33206</v>
      </c>
      <c r="H181" s="6">
        <v>0</v>
      </c>
      <c r="I181" s="6">
        <f t="shared" si="22"/>
        <v>33206</v>
      </c>
      <c r="J181" s="37">
        <v>0</v>
      </c>
      <c r="K181" s="6">
        <f t="shared" si="21"/>
        <v>33206</v>
      </c>
    </row>
    <row r="182" spans="1:11" ht="126">
      <c r="A182" s="16" t="s">
        <v>258</v>
      </c>
      <c r="B182" s="3" t="s">
        <v>81</v>
      </c>
      <c r="C182" s="3" t="s">
        <v>46</v>
      </c>
      <c r="D182" s="3" t="s">
        <v>45</v>
      </c>
      <c r="E182" s="3" t="s">
        <v>121</v>
      </c>
      <c r="F182" s="3" t="s">
        <v>48</v>
      </c>
      <c r="G182" s="6">
        <v>9576</v>
      </c>
      <c r="H182" s="6">
        <v>0</v>
      </c>
      <c r="I182" s="6">
        <f t="shared" si="22"/>
        <v>9576</v>
      </c>
      <c r="J182" s="37">
        <v>0</v>
      </c>
      <c r="K182" s="6">
        <f t="shared" si="21"/>
        <v>9576</v>
      </c>
    </row>
    <row r="183" spans="1:11" ht="126">
      <c r="A183" s="16" t="s">
        <v>263</v>
      </c>
      <c r="B183" s="3" t="s">
        <v>81</v>
      </c>
      <c r="C183" s="3" t="s">
        <v>46</v>
      </c>
      <c r="D183" s="3" t="s">
        <v>45</v>
      </c>
      <c r="E183" s="3" t="s">
        <v>122</v>
      </c>
      <c r="F183" s="3" t="s">
        <v>48</v>
      </c>
      <c r="G183" s="6">
        <v>27800</v>
      </c>
      <c r="H183" s="6">
        <v>0</v>
      </c>
      <c r="I183" s="6">
        <f t="shared" si="22"/>
        <v>27800</v>
      </c>
      <c r="J183" s="37">
        <v>0</v>
      </c>
      <c r="K183" s="6">
        <f t="shared" si="21"/>
        <v>27800</v>
      </c>
    </row>
    <row r="184" spans="1:11" ht="126">
      <c r="A184" s="16" t="s">
        <v>264</v>
      </c>
      <c r="B184" s="3" t="s">
        <v>81</v>
      </c>
      <c r="C184" s="3" t="s">
        <v>46</v>
      </c>
      <c r="D184" s="3" t="s">
        <v>45</v>
      </c>
      <c r="E184" s="3" t="s">
        <v>123</v>
      </c>
      <c r="F184" s="3" t="s">
        <v>48</v>
      </c>
      <c r="G184" s="6">
        <v>8449</v>
      </c>
      <c r="H184" s="6">
        <v>0</v>
      </c>
      <c r="I184" s="6">
        <f t="shared" si="22"/>
        <v>8449</v>
      </c>
      <c r="J184" s="37">
        <v>0</v>
      </c>
      <c r="K184" s="6">
        <f t="shared" si="21"/>
        <v>8449</v>
      </c>
    </row>
    <row r="185" spans="1:11" ht="126">
      <c r="A185" s="16" t="s">
        <v>265</v>
      </c>
      <c r="B185" s="3" t="s">
        <v>81</v>
      </c>
      <c r="C185" s="3" t="s">
        <v>46</v>
      </c>
      <c r="D185" s="3" t="s">
        <v>45</v>
      </c>
      <c r="E185" s="3" t="s">
        <v>124</v>
      </c>
      <c r="F185" s="3" t="s">
        <v>48</v>
      </c>
      <c r="G185" s="6">
        <v>16663</v>
      </c>
      <c r="H185" s="6">
        <v>0</v>
      </c>
      <c r="I185" s="6">
        <f>G185+H185</f>
        <v>16663</v>
      </c>
      <c r="J185" s="37">
        <v>0</v>
      </c>
      <c r="K185" s="6">
        <f t="shared" si="21"/>
        <v>16663</v>
      </c>
    </row>
    <row r="186" spans="1:13" s="9" customFormat="1" ht="31.5">
      <c r="A186" s="24" t="s">
        <v>181</v>
      </c>
      <c r="B186" s="28" t="s">
        <v>81</v>
      </c>
      <c r="C186" s="28" t="s">
        <v>46</v>
      </c>
      <c r="D186" s="28" t="s">
        <v>57</v>
      </c>
      <c r="E186" s="28" t="s">
        <v>207</v>
      </c>
      <c r="F186" s="28"/>
      <c r="G186" s="29">
        <f>SUM(G187:G190)</f>
        <v>425926.44</v>
      </c>
      <c r="H186" s="29">
        <f>SUM(H187:H190)</f>
        <v>0</v>
      </c>
      <c r="I186" s="29">
        <f>SUM(I187:I190)</f>
        <v>425926.44</v>
      </c>
      <c r="J186" s="29">
        <f>SUM(J187:J190)</f>
        <v>110000</v>
      </c>
      <c r="K186" s="29">
        <f>SUM(K187:K190)</f>
        <v>535926.44</v>
      </c>
      <c r="M186" s="44"/>
    </row>
    <row r="187" spans="1:11" ht="47.25" customHeight="1">
      <c r="A187" s="16" t="s">
        <v>343</v>
      </c>
      <c r="B187" s="3" t="s">
        <v>81</v>
      </c>
      <c r="C187" s="3" t="s">
        <v>46</v>
      </c>
      <c r="D187" s="3" t="s">
        <v>57</v>
      </c>
      <c r="E187" s="3" t="s">
        <v>125</v>
      </c>
      <c r="F187" s="3" t="s">
        <v>49</v>
      </c>
      <c r="G187" s="6">
        <v>128926.44</v>
      </c>
      <c r="H187" s="6">
        <v>0</v>
      </c>
      <c r="I187" s="6">
        <f>G187+H187</f>
        <v>128926.44</v>
      </c>
      <c r="J187" s="6">
        <v>110000</v>
      </c>
      <c r="K187" s="6">
        <f>G187+J187</f>
        <v>238926.44</v>
      </c>
    </row>
    <row r="188" spans="1:11" ht="47.25" customHeight="1">
      <c r="A188" s="16" t="s">
        <v>345</v>
      </c>
      <c r="B188" s="3" t="s">
        <v>81</v>
      </c>
      <c r="C188" s="3" t="s">
        <v>46</v>
      </c>
      <c r="D188" s="3" t="s">
        <v>57</v>
      </c>
      <c r="E188" s="3" t="s">
        <v>125</v>
      </c>
      <c r="F188" s="3" t="s">
        <v>85</v>
      </c>
      <c r="G188" s="6">
        <v>200000</v>
      </c>
      <c r="H188" s="6">
        <v>0</v>
      </c>
      <c r="I188" s="6">
        <f>G188+H188</f>
        <v>200000</v>
      </c>
      <c r="J188" s="37">
        <v>0</v>
      </c>
      <c r="K188" s="6">
        <f>G188+J188</f>
        <v>200000</v>
      </c>
    </row>
    <row r="189" spans="1:11" ht="34.5" customHeight="1">
      <c r="A189" s="16" t="s">
        <v>281</v>
      </c>
      <c r="B189" s="3" t="s">
        <v>81</v>
      </c>
      <c r="C189" s="3" t="s">
        <v>46</v>
      </c>
      <c r="D189" s="3" t="s">
        <v>57</v>
      </c>
      <c r="E189" s="3" t="s">
        <v>125</v>
      </c>
      <c r="F189" s="3" t="s">
        <v>50</v>
      </c>
      <c r="G189" s="6">
        <v>72000</v>
      </c>
      <c r="H189" s="6">
        <v>0</v>
      </c>
      <c r="I189" s="6">
        <f>G189+H189</f>
        <v>72000</v>
      </c>
      <c r="J189" s="6">
        <v>0</v>
      </c>
      <c r="K189" s="6">
        <f>G189+J189</f>
        <v>72000</v>
      </c>
    </row>
    <row r="190" spans="1:11" ht="65.25" customHeight="1">
      <c r="A190" s="38" t="s">
        <v>326</v>
      </c>
      <c r="B190" s="3" t="s">
        <v>81</v>
      </c>
      <c r="C190" s="3" t="s">
        <v>46</v>
      </c>
      <c r="D190" s="3" t="s">
        <v>57</v>
      </c>
      <c r="E190" s="3" t="s">
        <v>325</v>
      </c>
      <c r="F190" s="3" t="s">
        <v>67</v>
      </c>
      <c r="G190" s="6">
        <v>25000</v>
      </c>
      <c r="H190" s="6">
        <v>0</v>
      </c>
      <c r="I190" s="6">
        <f>G190+H190</f>
        <v>25000</v>
      </c>
      <c r="J190" s="6">
        <v>0</v>
      </c>
      <c r="K190" s="6">
        <f>G190+J190</f>
        <v>25000</v>
      </c>
    </row>
    <row r="191" spans="1:13" s="9" customFormat="1" ht="47.25">
      <c r="A191" s="24" t="s">
        <v>182</v>
      </c>
      <c r="B191" s="28" t="s">
        <v>81</v>
      </c>
      <c r="C191" s="28" t="s">
        <v>46</v>
      </c>
      <c r="D191" s="28" t="s">
        <v>60</v>
      </c>
      <c r="E191" s="28" t="s">
        <v>207</v>
      </c>
      <c r="F191" s="28"/>
      <c r="G191" s="29">
        <f>SUM(G192:G194)</f>
        <v>1969074</v>
      </c>
      <c r="H191" s="29">
        <f>SUM(H192:H194)</f>
        <v>0</v>
      </c>
      <c r="I191" s="29">
        <f>SUM(I192:I194)</f>
        <v>1969074</v>
      </c>
      <c r="J191" s="29">
        <f>SUM(J192:J194)</f>
        <v>0</v>
      </c>
      <c r="K191" s="29">
        <f>SUM(K192:K194)</f>
        <v>1969074</v>
      </c>
      <c r="M191" s="44"/>
    </row>
    <row r="192" spans="1:11" ht="47.25" customHeight="1">
      <c r="A192" s="16" t="s">
        <v>289</v>
      </c>
      <c r="B192" s="3" t="s">
        <v>81</v>
      </c>
      <c r="C192" s="3" t="s">
        <v>46</v>
      </c>
      <c r="D192" s="3" t="s">
        <v>60</v>
      </c>
      <c r="E192" s="3" t="s">
        <v>288</v>
      </c>
      <c r="F192" s="3" t="s">
        <v>49</v>
      </c>
      <c r="G192" s="6">
        <v>56000</v>
      </c>
      <c r="H192" s="6">
        <v>0</v>
      </c>
      <c r="I192" s="6">
        <f>G192+H192</f>
        <v>56000</v>
      </c>
      <c r="J192" s="6">
        <v>0</v>
      </c>
      <c r="K192" s="6">
        <f>G192+J192</f>
        <v>56000</v>
      </c>
    </row>
    <row r="193" spans="1:11" ht="47.25" customHeight="1">
      <c r="A193" s="16" t="s">
        <v>192</v>
      </c>
      <c r="B193" s="3" t="s">
        <v>81</v>
      </c>
      <c r="C193" s="3" t="s">
        <v>46</v>
      </c>
      <c r="D193" s="3" t="s">
        <v>60</v>
      </c>
      <c r="E193" s="3" t="s">
        <v>193</v>
      </c>
      <c r="F193" s="3" t="s">
        <v>49</v>
      </c>
      <c r="G193" s="6">
        <f>11780+16737+29265+24910+71380</f>
        <v>154072</v>
      </c>
      <c r="H193" s="6">
        <v>0</v>
      </c>
      <c r="I193" s="6">
        <f>G193+H193</f>
        <v>154072</v>
      </c>
      <c r="J193" s="6">
        <v>0</v>
      </c>
      <c r="K193" s="6">
        <f>G193+J193</f>
        <v>154072</v>
      </c>
    </row>
    <row r="194" spans="1:11" ht="63">
      <c r="A194" s="16" t="s">
        <v>11</v>
      </c>
      <c r="B194" s="3" t="s">
        <v>81</v>
      </c>
      <c r="C194" s="3" t="s">
        <v>46</v>
      </c>
      <c r="D194" s="3" t="s">
        <v>60</v>
      </c>
      <c r="E194" s="3" t="s">
        <v>126</v>
      </c>
      <c r="F194" s="3" t="s">
        <v>67</v>
      </c>
      <c r="G194" s="6">
        <v>1759002</v>
      </c>
      <c r="H194" s="6">
        <v>0</v>
      </c>
      <c r="I194" s="6">
        <f>G194+H194</f>
        <v>1759002</v>
      </c>
      <c r="J194" s="6">
        <v>0</v>
      </c>
      <c r="K194" s="6">
        <f>G194+J194</f>
        <v>1759002</v>
      </c>
    </row>
    <row r="195" spans="1:13" s="9" customFormat="1" ht="47.25">
      <c r="A195" s="24" t="s">
        <v>183</v>
      </c>
      <c r="B195" s="28" t="s">
        <v>81</v>
      </c>
      <c r="C195" s="28" t="s">
        <v>46</v>
      </c>
      <c r="D195" s="28" t="s">
        <v>63</v>
      </c>
      <c r="E195" s="28" t="s">
        <v>207</v>
      </c>
      <c r="F195" s="28"/>
      <c r="G195" s="29">
        <f>SUM(G196:G205)</f>
        <v>4454368.4399999995</v>
      </c>
      <c r="H195" s="29">
        <f>SUM(H196:H205)</f>
        <v>0</v>
      </c>
      <c r="I195" s="29">
        <f>SUM(I196:I205)</f>
        <v>756606.69</v>
      </c>
      <c r="J195" s="29">
        <f>SUM(J196:J205)</f>
        <v>185000</v>
      </c>
      <c r="K195" s="29">
        <f>SUM(K196:K205)</f>
        <v>4639368.4399999995</v>
      </c>
      <c r="M195" s="44"/>
    </row>
    <row r="196" spans="1:11" ht="31.5" customHeight="1">
      <c r="A196" s="16" t="s">
        <v>413</v>
      </c>
      <c r="B196" s="3" t="s">
        <v>81</v>
      </c>
      <c r="C196" s="3" t="s">
        <v>46</v>
      </c>
      <c r="D196" s="3" t="s">
        <v>63</v>
      </c>
      <c r="E196" s="3" t="s">
        <v>127</v>
      </c>
      <c r="F196" s="3" t="s">
        <v>67</v>
      </c>
      <c r="G196" s="6">
        <v>0</v>
      </c>
      <c r="H196" s="6">
        <v>0</v>
      </c>
      <c r="I196" s="6">
        <f aca="true" t="shared" si="23" ref="I196:I201">G196+H196</f>
        <v>0</v>
      </c>
      <c r="J196" s="6">
        <v>20000</v>
      </c>
      <c r="K196" s="6">
        <f aca="true" t="shared" si="24" ref="K196:K205">G196+J196</f>
        <v>20000</v>
      </c>
    </row>
    <row r="197" spans="1:11" ht="31.5" customHeight="1">
      <c r="A197" s="16" t="s">
        <v>35</v>
      </c>
      <c r="B197" s="3" t="s">
        <v>81</v>
      </c>
      <c r="C197" s="3" t="s">
        <v>46</v>
      </c>
      <c r="D197" s="3" t="s">
        <v>63</v>
      </c>
      <c r="E197" s="3" t="s">
        <v>127</v>
      </c>
      <c r="F197" s="3" t="s">
        <v>50</v>
      </c>
      <c r="G197" s="6">
        <v>100000</v>
      </c>
      <c r="H197" s="6">
        <v>0</v>
      </c>
      <c r="I197" s="6">
        <f t="shared" si="23"/>
        <v>100000</v>
      </c>
      <c r="J197" s="6">
        <v>-20000</v>
      </c>
      <c r="K197" s="6">
        <f>G197+J197</f>
        <v>80000</v>
      </c>
    </row>
    <row r="198" spans="1:11" ht="33" customHeight="1">
      <c r="A198" s="16" t="s">
        <v>26</v>
      </c>
      <c r="B198" s="3" t="s">
        <v>81</v>
      </c>
      <c r="C198" s="3" t="s">
        <v>46</v>
      </c>
      <c r="D198" s="3" t="s">
        <v>63</v>
      </c>
      <c r="E198" s="3" t="s">
        <v>128</v>
      </c>
      <c r="F198" s="3" t="s">
        <v>129</v>
      </c>
      <c r="G198" s="6">
        <v>2245.34</v>
      </c>
      <c r="H198" s="6">
        <v>0</v>
      </c>
      <c r="I198" s="6">
        <f t="shared" si="23"/>
        <v>2245.34</v>
      </c>
      <c r="J198" s="6">
        <v>0</v>
      </c>
      <c r="K198" s="6">
        <f t="shared" si="24"/>
        <v>2245.34</v>
      </c>
    </row>
    <row r="199" spans="1:11" ht="48" customHeight="1">
      <c r="A199" s="16" t="s">
        <v>344</v>
      </c>
      <c r="B199" s="3" t="s">
        <v>81</v>
      </c>
      <c r="C199" s="3" t="s">
        <v>46</v>
      </c>
      <c r="D199" s="3" t="s">
        <v>63</v>
      </c>
      <c r="E199" s="3" t="s">
        <v>130</v>
      </c>
      <c r="F199" s="3" t="s">
        <v>49</v>
      </c>
      <c r="G199" s="6">
        <v>185000</v>
      </c>
      <c r="H199" s="6">
        <v>0</v>
      </c>
      <c r="I199" s="6">
        <f t="shared" si="23"/>
        <v>185000</v>
      </c>
      <c r="J199" s="6">
        <v>170000</v>
      </c>
      <c r="K199" s="6">
        <f t="shared" si="24"/>
        <v>355000</v>
      </c>
    </row>
    <row r="200" spans="1:11" ht="63">
      <c r="A200" s="16" t="s">
        <v>295</v>
      </c>
      <c r="B200" s="3" t="s">
        <v>81</v>
      </c>
      <c r="C200" s="3" t="s">
        <v>46</v>
      </c>
      <c r="D200" s="3" t="s">
        <v>63</v>
      </c>
      <c r="E200" s="3" t="s">
        <v>294</v>
      </c>
      <c r="F200" s="3" t="s">
        <v>49</v>
      </c>
      <c r="G200" s="6">
        <v>140000</v>
      </c>
      <c r="H200" s="6">
        <v>0</v>
      </c>
      <c r="I200" s="6">
        <f t="shared" si="23"/>
        <v>140000</v>
      </c>
      <c r="J200" s="6">
        <v>0</v>
      </c>
      <c r="K200" s="6">
        <f t="shared" si="24"/>
        <v>140000</v>
      </c>
    </row>
    <row r="201" spans="1:11" ht="63">
      <c r="A201" s="16" t="s">
        <v>346</v>
      </c>
      <c r="B201" s="3" t="s">
        <v>81</v>
      </c>
      <c r="C201" s="3" t="s">
        <v>46</v>
      </c>
      <c r="D201" s="3" t="s">
        <v>63</v>
      </c>
      <c r="E201" s="3" t="s">
        <v>131</v>
      </c>
      <c r="F201" s="3" t="s">
        <v>49</v>
      </c>
      <c r="G201" s="6">
        <v>329361.35</v>
      </c>
      <c r="H201" s="6">
        <v>0</v>
      </c>
      <c r="I201" s="6">
        <f t="shared" si="23"/>
        <v>329361.35</v>
      </c>
      <c r="J201" s="37">
        <v>0</v>
      </c>
      <c r="K201" s="6">
        <f t="shared" si="24"/>
        <v>329361.35</v>
      </c>
    </row>
    <row r="202" spans="1:11" ht="63">
      <c r="A202" s="16" t="s">
        <v>387</v>
      </c>
      <c r="B202" s="3" t="s">
        <v>81</v>
      </c>
      <c r="C202" s="3" t="s">
        <v>46</v>
      </c>
      <c r="D202" s="3" t="s">
        <v>63</v>
      </c>
      <c r="E202" s="3" t="s">
        <v>382</v>
      </c>
      <c r="F202" s="3" t="s">
        <v>49</v>
      </c>
      <c r="G202" s="37">
        <v>13000</v>
      </c>
      <c r="H202" s="6"/>
      <c r="I202" s="6"/>
      <c r="J202" s="37">
        <v>0</v>
      </c>
      <c r="K202" s="6">
        <f t="shared" si="24"/>
        <v>13000</v>
      </c>
    </row>
    <row r="203" spans="1:11" ht="63" customHeight="1">
      <c r="A203" s="16" t="s">
        <v>386</v>
      </c>
      <c r="B203" s="3" t="s">
        <v>81</v>
      </c>
      <c r="C203" s="3" t="s">
        <v>46</v>
      </c>
      <c r="D203" s="3" t="s">
        <v>63</v>
      </c>
      <c r="E203" s="3" t="s">
        <v>383</v>
      </c>
      <c r="F203" s="3" t="s">
        <v>49</v>
      </c>
      <c r="G203" s="37">
        <v>34761.75</v>
      </c>
      <c r="H203" s="6"/>
      <c r="I203" s="6"/>
      <c r="J203" s="37">
        <v>15000</v>
      </c>
      <c r="K203" s="6">
        <f t="shared" si="24"/>
        <v>49761.75</v>
      </c>
    </row>
    <row r="204" spans="1:11" ht="48.75" customHeight="1">
      <c r="A204" s="38" t="s">
        <v>390</v>
      </c>
      <c r="B204" s="39" t="s">
        <v>81</v>
      </c>
      <c r="C204" s="39" t="s">
        <v>46</v>
      </c>
      <c r="D204" s="39" t="s">
        <v>63</v>
      </c>
      <c r="E204" s="39" t="s">
        <v>389</v>
      </c>
      <c r="F204" s="39" t="s">
        <v>50</v>
      </c>
      <c r="G204" s="37">
        <v>100000</v>
      </c>
      <c r="H204" s="6"/>
      <c r="I204" s="6"/>
      <c r="J204" s="37">
        <v>0</v>
      </c>
      <c r="K204" s="6">
        <f t="shared" si="24"/>
        <v>100000</v>
      </c>
    </row>
    <row r="205" spans="1:11" ht="63">
      <c r="A205" s="16" t="s">
        <v>385</v>
      </c>
      <c r="B205" s="3" t="s">
        <v>81</v>
      </c>
      <c r="C205" s="3" t="s">
        <v>46</v>
      </c>
      <c r="D205" s="3" t="s">
        <v>63</v>
      </c>
      <c r="E205" s="3" t="s">
        <v>384</v>
      </c>
      <c r="F205" s="3" t="s">
        <v>138</v>
      </c>
      <c r="G205" s="37">
        <v>3550000</v>
      </c>
      <c r="H205" s="6"/>
      <c r="I205" s="6"/>
      <c r="J205" s="37">
        <v>0</v>
      </c>
      <c r="K205" s="6">
        <f t="shared" si="24"/>
        <v>3550000</v>
      </c>
    </row>
    <row r="206" spans="1:11" ht="33.75" customHeight="1">
      <c r="A206" s="34" t="s">
        <v>17</v>
      </c>
      <c r="B206" s="35" t="s">
        <v>81</v>
      </c>
      <c r="C206" s="35" t="s">
        <v>46</v>
      </c>
      <c r="D206" s="35" t="s">
        <v>62</v>
      </c>
      <c r="E206" s="35"/>
      <c r="F206" s="35"/>
      <c r="G206" s="36">
        <f>G207</f>
        <v>363500</v>
      </c>
      <c r="H206" s="36">
        <f>H207</f>
        <v>0</v>
      </c>
      <c r="I206" s="36">
        <f>I207</f>
        <v>363500</v>
      </c>
      <c r="J206" s="36">
        <f>J207</f>
        <v>0</v>
      </c>
      <c r="K206" s="36">
        <f>K207</f>
        <v>363500</v>
      </c>
    </row>
    <row r="207" spans="1:11" ht="94.5">
      <c r="A207" s="16" t="s">
        <v>24</v>
      </c>
      <c r="B207" s="3" t="s">
        <v>81</v>
      </c>
      <c r="C207" s="3" t="s">
        <v>46</v>
      </c>
      <c r="D207" s="3" t="s">
        <v>62</v>
      </c>
      <c r="E207" s="3" t="s">
        <v>97</v>
      </c>
      <c r="F207" s="3" t="s">
        <v>85</v>
      </c>
      <c r="G207" s="6">
        <v>363500</v>
      </c>
      <c r="H207" s="6">
        <v>0</v>
      </c>
      <c r="I207" s="6">
        <f>G207+H207</f>
        <v>363500</v>
      </c>
      <c r="J207" s="6">
        <v>0</v>
      </c>
      <c r="K207" s="6">
        <f>G207+J207</f>
        <v>363500</v>
      </c>
    </row>
    <row r="208" spans="1:13" s="10" customFormat="1" ht="168.75">
      <c r="A208" s="18" t="s">
        <v>38</v>
      </c>
      <c r="B208" s="20" t="s">
        <v>69</v>
      </c>
      <c r="C208" s="20" t="s">
        <v>46</v>
      </c>
      <c r="D208" s="20" t="s">
        <v>149</v>
      </c>
      <c r="E208" s="20" t="s">
        <v>207</v>
      </c>
      <c r="F208" s="20"/>
      <c r="G208" s="23">
        <f>G209</f>
        <v>5223124.840000001</v>
      </c>
      <c r="H208" s="23">
        <f>H209</f>
        <v>0</v>
      </c>
      <c r="I208" s="23">
        <f>I209</f>
        <v>5223124.840000001</v>
      </c>
      <c r="J208" s="23">
        <f>J209</f>
        <v>0</v>
      </c>
      <c r="K208" s="23">
        <f>K209</f>
        <v>5223124.840000001</v>
      </c>
      <c r="M208" s="44"/>
    </row>
    <row r="209" spans="1:13" s="9" customFormat="1" ht="31.5">
      <c r="A209" s="24" t="s">
        <v>194</v>
      </c>
      <c r="B209" s="28" t="s">
        <v>69</v>
      </c>
      <c r="C209" s="28" t="s">
        <v>46</v>
      </c>
      <c r="D209" s="28" t="s">
        <v>45</v>
      </c>
      <c r="E209" s="28" t="s">
        <v>207</v>
      </c>
      <c r="F209" s="28"/>
      <c r="G209" s="29">
        <f>SUM(G210:G216)</f>
        <v>5223124.840000001</v>
      </c>
      <c r="H209" s="29">
        <f>SUM(H210:H216)</f>
        <v>0</v>
      </c>
      <c r="I209" s="29">
        <f>SUM(I210:I216)</f>
        <v>5223124.840000001</v>
      </c>
      <c r="J209" s="29">
        <f>SUM(J210:J216)</f>
        <v>0</v>
      </c>
      <c r="K209" s="29">
        <f>SUM(K210:K216)</f>
        <v>5223124.840000001</v>
      </c>
      <c r="M209" s="44"/>
    </row>
    <row r="210" spans="1:11" ht="110.25" customHeight="1">
      <c r="A210" s="16" t="s">
        <v>266</v>
      </c>
      <c r="B210" s="3" t="s">
        <v>69</v>
      </c>
      <c r="C210" s="3" t="s">
        <v>46</v>
      </c>
      <c r="D210" s="3" t="s">
        <v>45</v>
      </c>
      <c r="E210" s="3" t="s">
        <v>249</v>
      </c>
      <c r="F210" s="3" t="s">
        <v>48</v>
      </c>
      <c r="G210" s="6">
        <v>2919971.74</v>
      </c>
      <c r="H210" s="6">
        <v>0</v>
      </c>
      <c r="I210" s="6">
        <f aca="true" t="shared" si="25" ref="I210:I216">G210+H210</f>
        <v>2919971.74</v>
      </c>
      <c r="J210" s="37">
        <v>0</v>
      </c>
      <c r="K210" s="6">
        <f aca="true" t="shared" si="26" ref="K210:K216">G210+J210</f>
        <v>2919971.74</v>
      </c>
    </row>
    <row r="211" spans="1:11" ht="63.75" customHeight="1">
      <c r="A211" s="16" t="s">
        <v>0</v>
      </c>
      <c r="B211" s="3" t="s">
        <v>69</v>
      </c>
      <c r="C211" s="3" t="s">
        <v>46</v>
      </c>
      <c r="D211" s="3" t="s">
        <v>45</v>
      </c>
      <c r="E211" s="3" t="s">
        <v>249</v>
      </c>
      <c r="F211" s="3" t="s">
        <v>49</v>
      </c>
      <c r="G211" s="6">
        <v>507381.73</v>
      </c>
      <c r="H211" s="6">
        <v>0</v>
      </c>
      <c r="I211" s="6">
        <f t="shared" si="25"/>
        <v>507381.73</v>
      </c>
      <c r="J211" s="37">
        <v>0</v>
      </c>
      <c r="K211" s="6">
        <f t="shared" si="26"/>
        <v>507381.73</v>
      </c>
    </row>
    <row r="212" spans="1:11" ht="63" customHeight="1">
      <c r="A212" s="16" t="s">
        <v>36</v>
      </c>
      <c r="B212" s="3" t="s">
        <v>69</v>
      </c>
      <c r="C212" s="3" t="s">
        <v>46</v>
      </c>
      <c r="D212" s="3" t="s">
        <v>45</v>
      </c>
      <c r="E212" s="3" t="s">
        <v>249</v>
      </c>
      <c r="F212" s="3" t="s">
        <v>50</v>
      </c>
      <c r="G212" s="6">
        <v>1640</v>
      </c>
      <c r="H212" s="6">
        <v>0</v>
      </c>
      <c r="I212" s="6">
        <f t="shared" si="25"/>
        <v>1640</v>
      </c>
      <c r="J212" s="6">
        <v>0</v>
      </c>
      <c r="K212" s="6">
        <f t="shared" si="26"/>
        <v>1640</v>
      </c>
    </row>
    <row r="213" spans="1:11" ht="114" customHeight="1">
      <c r="A213" s="16" t="s">
        <v>303</v>
      </c>
      <c r="B213" s="3" t="s">
        <v>69</v>
      </c>
      <c r="C213" s="3" t="s">
        <v>46</v>
      </c>
      <c r="D213" s="3" t="s">
        <v>45</v>
      </c>
      <c r="E213" s="3" t="s">
        <v>302</v>
      </c>
      <c r="F213" s="3" t="s">
        <v>48</v>
      </c>
      <c r="G213" s="6">
        <f>1382301-495156</f>
        <v>887145</v>
      </c>
      <c r="H213" s="6">
        <v>0</v>
      </c>
      <c r="I213" s="6">
        <f t="shared" si="25"/>
        <v>887145</v>
      </c>
      <c r="J213" s="6">
        <v>0</v>
      </c>
      <c r="K213" s="6">
        <f t="shared" si="26"/>
        <v>887145</v>
      </c>
    </row>
    <row r="214" spans="1:11" ht="83.25" customHeight="1">
      <c r="A214" s="16" t="s">
        <v>304</v>
      </c>
      <c r="B214" s="3" t="s">
        <v>69</v>
      </c>
      <c r="C214" s="3" t="s">
        <v>46</v>
      </c>
      <c r="D214" s="3" t="s">
        <v>45</v>
      </c>
      <c r="E214" s="3" t="s">
        <v>302</v>
      </c>
      <c r="F214" s="3" t="s">
        <v>49</v>
      </c>
      <c r="G214" s="6">
        <v>495156</v>
      </c>
      <c r="H214" s="6">
        <v>0</v>
      </c>
      <c r="I214" s="6">
        <f t="shared" si="25"/>
        <v>495156</v>
      </c>
      <c r="J214" s="6">
        <v>0</v>
      </c>
      <c r="K214" s="6">
        <f t="shared" si="26"/>
        <v>495156</v>
      </c>
    </row>
    <row r="215" spans="1:11" ht="127.5" customHeight="1">
      <c r="A215" s="16" t="s">
        <v>267</v>
      </c>
      <c r="B215" s="3" t="s">
        <v>69</v>
      </c>
      <c r="C215" s="3" t="s">
        <v>46</v>
      </c>
      <c r="D215" s="3" t="s">
        <v>45</v>
      </c>
      <c r="E215" s="3" t="s">
        <v>132</v>
      </c>
      <c r="F215" s="3" t="s">
        <v>48</v>
      </c>
      <c r="G215" s="6">
        <v>368575.37</v>
      </c>
      <c r="H215" s="6">
        <v>0</v>
      </c>
      <c r="I215" s="6">
        <f t="shared" si="25"/>
        <v>368575.37</v>
      </c>
      <c r="J215" s="6">
        <v>0</v>
      </c>
      <c r="K215" s="6">
        <f t="shared" si="26"/>
        <v>368575.37</v>
      </c>
    </row>
    <row r="216" spans="1:11" ht="94.5">
      <c r="A216" s="16" t="s">
        <v>1</v>
      </c>
      <c r="B216" s="3" t="s">
        <v>69</v>
      </c>
      <c r="C216" s="3" t="s">
        <v>46</v>
      </c>
      <c r="D216" s="3" t="s">
        <v>45</v>
      </c>
      <c r="E216" s="3" t="s">
        <v>132</v>
      </c>
      <c r="F216" s="3" t="s">
        <v>49</v>
      </c>
      <c r="G216" s="6">
        <v>43255</v>
      </c>
      <c r="H216" s="6">
        <v>0</v>
      </c>
      <c r="I216" s="6">
        <f t="shared" si="25"/>
        <v>43255</v>
      </c>
      <c r="J216" s="6">
        <v>0</v>
      </c>
      <c r="K216" s="6">
        <f t="shared" si="26"/>
        <v>43255</v>
      </c>
    </row>
    <row r="217" spans="1:13" s="10" customFormat="1" ht="93.75">
      <c r="A217" s="18" t="s">
        <v>195</v>
      </c>
      <c r="B217" s="20" t="s">
        <v>64</v>
      </c>
      <c r="C217" s="20" t="s">
        <v>46</v>
      </c>
      <c r="D217" s="20" t="s">
        <v>149</v>
      </c>
      <c r="E217" s="20" t="s">
        <v>207</v>
      </c>
      <c r="F217" s="20"/>
      <c r="G217" s="23">
        <f>G218+G224</f>
        <v>755774.4700000001</v>
      </c>
      <c r="H217" s="23" t="e">
        <f>H218+H224</f>
        <v>#REF!</v>
      </c>
      <c r="I217" s="23" t="e">
        <f>I218+I224</f>
        <v>#REF!</v>
      </c>
      <c r="J217" s="23">
        <f>J218+J224</f>
        <v>0</v>
      </c>
      <c r="K217" s="23">
        <f>K218+K224</f>
        <v>755774.4700000001</v>
      </c>
      <c r="M217" s="44"/>
    </row>
    <row r="218" spans="1:13" s="9" customFormat="1" ht="31.5">
      <c r="A218" s="24" t="s">
        <v>196</v>
      </c>
      <c r="B218" s="28" t="s">
        <v>64</v>
      </c>
      <c r="C218" s="28" t="s">
        <v>46</v>
      </c>
      <c r="D218" s="28" t="s">
        <v>45</v>
      </c>
      <c r="E218" s="28" t="s">
        <v>207</v>
      </c>
      <c r="F218" s="28"/>
      <c r="G218" s="29">
        <f>SUM(G219:G223)</f>
        <v>748774.4700000001</v>
      </c>
      <c r="H218" s="29">
        <f>SUM(H219:H223)</f>
        <v>0</v>
      </c>
      <c r="I218" s="29">
        <f>SUM(I219:I223)</f>
        <v>748774.4700000001</v>
      </c>
      <c r="J218" s="29">
        <f>SUM(J219:J223)</f>
        <v>0</v>
      </c>
      <c r="K218" s="29">
        <f>SUM(K219:K223)</f>
        <v>748774.4700000001</v>
      </c>
      <c r="M218" s="44"/>
    </row>
    <row r="219" spans="1:11" ht="49.5" customHeight="1">
      <c r="A219" s="16" t="s">
        <v>2</v>
      </c>
      <c r="B219" s="3" t="s">
        <v>64</v>
      </c>
      <c r="C219" s="3" t="s">
        <v>46</v>
      </c>
      <c r="D219" s="3" t="s">
        <v>45</v>
      </c>
      <c r="E219" s="3" t="s">
        <v>133</v>
      </c>
      <c r="F219" s="3" t="s">
        <v>49</v>
      </c>
      <c r="G219" s="6">
        <v>5765.4</v>
      </c>
      <c r="H219" s="6">
        <v>0</v>
      </c>
      <c r="I219" s="6">
        <f>G219+H219</f>
        <v>5765.4</v>
      </c>
      <c r="J219" s="6">
        <v>0</v>
      </c>
      <c r="K219" s="6">
        <f>G219+J219</f>
        <v>5765.4</v>
      </c>
    </row>
    <row r="220" spans="1:11" ht="96" customHeight="1">
      <c r="A220" s="16" t="s">
        <v>268</v>
      </c>
      <c r="B220" s="3" t="s">
        <v>64</v>
      </c>
      <c r="C220" s="3" t="s">
        <v>46</v>
      </c>
      <c r="D220" s="3" t="s">
        <v>45</v>
      </c>
      <c r="E220" s="3" t="s">
        <v>134</v>
      </c>
      <c r="F220" s="3" t="s">
        <v>48</v>
      </c>
      <c r="G220" s="6">
        <f>504427.77-12127.77</f>
        <v>492300</v>
      </c>
      <c r="H220" s="6">
        <v>0</v>
      </c>
      <c r="I220" s="6">
        <f>G220+H220</f>
        <v>492300</v>
      </c>
      <c r="J220" s="6">
        <v>0</v>
      </c>
      <c r="K220" s="6">
        <f>G220+J220</f>
        <v>492300</v>
      </c>
    </row>
    <row r="221" spans="1:11" ht="63">
      <c r="A221" s="16" t="s">
        <v>3</v>
      </c>
      <c r="B221" s="3" t="s">
        <v>64</v>
      </c>
      <c r="C221" s="3" t="s">
        <v>46</v>
      </c>
      <c r="D221" s="3" t="s">
        <v>45</v>
      </c>
      <c r="E221" s="3" t="s">
        <v>134</v>
      </c>
      <c r="F221" s="3" t="s">
        <v>49</v>
      </c>
      <c r="G221" s="6">
        <v>12127.77</v>
      </c>
      <c r="H221" s="6">
        <v>0</v>
      </c>
      <c r="I221" s="6">
        <f>G221+H221</f>
        <v>12127.77</v>
      </c>
      <c r="J221" s="6">
        <v>0</v>
      </c>
      <c r="K221" s="6">
        <f>G221+J221</f>
        <v>12127.77</v>
      </c>
    </row>
    <row r="222" spans="1:11" ht="80.25" customHeight="1">
      <c r="A222" s="16" t="s">
        <v>4</v>
      </c>
      <c r="B222" s="3" t="s">
        <v>64</v>
      </c>
      <c r="C222" s="3" t="s">
        <v>46</v>
      </c>
      <c r="D222" s="3" t="s">
        <v>45</v>
      </c>
      <c r="E222" s="3" t="s">
        <v>135</v>
      </c>
      <c r="F222" s="3" t="s">
        <v>49</v>
      </c>
      <c r="G222" s="6">
        <v>175404.9</v>
      </c>
      <c r="H222" s="6">
        <v>0</v>
      </c>
      <c r="I222" s="6">
        <f>G222+H222</f>
        <v>175404.9</v>
      </c>
      <c r="J222" s="6">
        <v>0</v>
      </c>
      <c r="K222" s="6">
        <f>G222+J222</f>
        <v>175404.9</v>
      </c>
    </row>
    <row r="223" spans="1:11" ht="125.25" customHeight="1">
      <c r="A223" s="16" t="s">
        <v>308</v>
      </c>
      <c r="B223" s="3" t="s">
        <v>64</v>
      </c>
      <c r="C223" s="3" t="s">
        <v>46</v>
      </c>
      <c r="D223" s="3" t="s">
        <v>45</v>
      </c>
      <c r="E223" s="3" t="s">
        <v>307</v>
      </c>
      <c r="F223" s="3" t="s">
        <v>49</v>
      </c>
      <c r="G223" s="6">
        <v>63176.4</v>
      </c>
      <c r="H223" s="6">
        <v>0</v>
      </c>
      <c r="I223" s="6">
        <f>G223+H223</f>
        <v>63176.4</v>
      </c>
      <c r="J223" s="6">
        <v>0</v>
      </c>
      <c r="K223" s="6">
        <f>G223+J223</f>
        <v>63176.4</v>
      </c>
    </row>
    <row r="224" spans="1:13" s="9" customFormat="1" ht="31.5">
      <c r="A224" s="24" t="s">
        <v>250</v>
      </c>
      <c r="B224" s="28" t="s">
        <v>64</v>
      </c>
      <c r="C224" s="28" t="s">
        <v>46</v>
      </c>
      <c r="D224" s="28" t="s">
        <v>57</v>
      </c>
      <c r="E224" s="28" t="s">
        <v>207</v>
      </c>
      <c r="F224" s="28"/>
      <c r="G224" s="29">
        <f>G225</f>
        <v>7000</v>
      </c>
      <c r="H224" s="29" t="e">
        <f>#REF!</f>
        <v>#REF!</v>
      </c>
      <c r="I224" s="29" t="e">
        <f>#REF!</f>
        <v>#REF!</v>
      </c>
      <c r="J224" s="29">
        <f>J225</f>
        <v>0</v>
      </c>
      <c r="K224" s="29">
        <f>K225</f>
        <v>7000</v>
      </c>
      <c r="M224" s="44"/>
    </row>
    <row r="225" spans="1:11" s="9" customFormat="1" ht="63">
      <c r="A225" s="38" t="s">
        <v>22</v>
      </c>
      <c r="B225" s="39" t="s">
        <v>64</v>
      </c>
      <c r="C225" s="39" t="s">
        <v>46</v>
      </c>
      <c r="D225" s="39" t="s">
        <v>57</v>
      </c>
      <c r="E225" s="39" t="s">
        <v>282</v>
      </c>
      <c r="F225" s="39" t="s">
        <v>49</v>
      </c>
      <c r="G225" s="37">
        <v>7000</v>
      </c>
      <c r="H225" s="29"/>
      <c r="I225" s="29"/>
      <c r="J225" s="6">
        <v>0</v>
      </c>
      <c r="K225" s="6">
        <f>G225+J225</f>
        <v>7000</v>
      </c>
    </row>
    <row r="226" spans="1:13" s="10" customFormat="1" ht="62.25" customHeight="1">
      <c r="A226" s="18" t="s">
        <v>197</v>
      </c>
      <c r="B226" s="20" t="s">
        <v>99</v>
      </c>
      <c r="C226" s="20" t="s">
        <v>46</v>
      </c>
      <c r="D226" s="20" t="s">
        <v>149</v>
      </c>
      <c r="E226" s="20" t="s">
        <v>207</v>
      </c>
      <c r="F226" s="20"/>
      <c r="G226" s="23">
        <f>G227+G229+G233</f>
        <v>29098565.57</v>
      </c>
      <c r="H226" s="23">
        <f>H227+H229+H233</f>
        <v>0</v>
      </c>
      <c r="I226" s="23">
        <f>I227+I229+I233</f>
        <v>29098565.57</v>
      </c>
      <c r="J226" s="23">
        <f>J227+J229+J233</f>
        <v>0</v>
      </c>
      <c r="K226" s="23">
        <f>K227+K229+K233</f>
        <v>29098565.57</v>
      </c>
      <c r="M226" s="44"/>
    </row>
    <row r="227" spans="1:13" s="9" customFormat="1" ht="47.25">
      <c r="A227" s="24" t="s">
        <v>414</v>
      </c>
      <c r="B227" s="28" t="s">
        <v>99</v>
      </c>
      <c r="C227" s="28" t="s">
        <v>46</v>
      </c>
      <c r="D227" s="28" t="s">
        <v>45</v>
      </c>
      <c r="E227" s="28" t="s">
        <v>207</v>
      </c>
      <c r="F227" s="28"/>
      <c r="G227" s="29">
        <f>G228</f>
        <v>0</v>
      </c>
      <c r="H227" s="29">
        <f>H228</f>
        <v>0</v>
      </c>
      <c r="I227" s="29">
        <f>I228</f>
        <v>0</v>
      </c>
      <c r="J227" s="29">
        <f>J228</f>
        <v>60000</v>
      </c>
      <c r="K227" s="29">
        <f>K228</f>
        <v>60000</v>
      </c>
      <c r="M227" s="44"/>
    </row>
    <row r="228" spans="1:11" s="9" customFormat="1" ht="99" customHeight="1">
      <c r="A228" s="38" t="s">
        <v>410</v>
      </c>
      <c r="B228" s="3" t="s">
        <v>99</v>
      </c>
      <c r="C228" s="3" t="s">
        <v>46</v>
      </c>
      <c r="D228" s="3" t="s">
        <v>57</v>
      </c>
      <c r="E228" s="3" t="s">
        <v>409</v>
      </c>
      <c r="F228" s="3" t="s">
        <v>49</v>
      </c>
      <c r="G228" s="6">
        <v>0</v>
      </c>
      <c r="H228" s="6">
        <v>0</v>
      </c>
      <c r="I228" s="6">
        <f>G228+H228</f>
        <v>0</v>
      </c>
      <c r="J228" s="37">
        <v>60000</v>
      </c>
      <c r="K228" s="6">
        <f>G228+J228</f>
        <v>60000</v>
      </c>
    </row>
    <row r="229" spans="1:13" s="9" customFormat="1" ht="31.5">
      <c r="A229" s="24" t="s">
        <v>198</v>
      </c>
      <c r="B229" s="28" t="s">
        <v>99</v>
      </c>
      <c r="C229" s="28" t="s">
        <v>46</v>
      </c>
      <c r="D229" s="28" t="s">
        <v>57</v>
      </c>
      <c r="E229" s="28" t="s">
        <v>207</v>
      </c>
      <c r="F229" s="28"/>
      <c r="G229" s="29">
        <f>SUM(G230:G232)</f>
        <v>18338565.57</v>
      </c>
      <c r="H229" s="29">
        <f>SUM(H230:H232)</f>
        <v>0</v>
      </c>
      <c r="I229" s="29">
        <f>SUM(I230:I232)</f>
        <v>18338565.57</v>
      </c>
      <c r="J229" s="29">
        <f>SUM(J230:J232)</f>
        <v>-60000</v>
      </c>
      <c r="K229" s="29">
        <f>SUM(K230:K232)</f>
        <v>18278565.57</v>
      </c>
      <c r="M229" s="44"/>
    </row>
    <row r="230" spans="1:11" s="9" customFormat="1" ht="49.5" customHeight="1">
      <c r="A230" s="38" t="s">
        <v>184</v>
      </c>
      <c r="B230" s="3" t="s">
        <v>99</v>
      </c>
      <c r="C230" s="3" t="s">
        <v>46</v>
      </c>
      <c r="D230" s="3" t="s">
        <v>57</v>
      </c>
      <c r="E230" s="3" t="s">
        <v>185</v>
      </c>
      <c r="F230" s="3" t="s">
        <v>49</v>
      </c>
      <c r="G230" s="6">
        <v>4032168.16</v>
      </c>
      <c r="H230" s="6">
        <v>0</v>
      </c>
      <c r="I230" s="6">
        <f>G230+H230</f>
        <v>4032168.16</v>
      </c>
      <c r="J230" s="37">
        <v>143973.31</v>
      </c>
      <c r="K230" s="6">
        <f>G230+J230</f>
        <v>4176141.47</v>
      </c>
    </row>
    <row r="231" spans="1:11" ht="110.25" customHeight="1">
      <c r="A231" s="16" t="s">
        <v>340</v>
      </c>
      <c r="B231" s="3" t="s">
        <v>99</v>
      </c>
      <c r="C231" s="3" t="s">
        <v>46</v>
      </c>
      <c r="D231" s="3" t="s">
        <v>57</v>
      </c>
      <c r="E231" s="3" t="s">
        <v>137</v>
      </c>
      <c r="F231" s="3" t="s">
        <v>138</v>
      </c>
      <c r="G231" s="6">
        <v>9258056</v>
      </c>
      <c r="H231" s="6">
        <v>0</v>
      </c>
      <c r="I231" s="6">
        <f>G231+H231</f>
        <v>9258056</v>
      </c>
      <c r="J231" s="6">
        <v>0</v>
      </c>
      <c r="K231" s="6">
        <f>G231+J231</f>
        <v>9258056</v>
      </c>
    </row>
    <row r="232" spans="1:11" ht="98.25" customHeight="1">
      <c r="A232" s="16" t="s">
        <v>186</v>
      </c>
      <c r="B232" s="3" t="s">
        <v>99</v>
      </c>
      <c r="C232" s="3" t="s">
        <v>46</v>
      </c>
      <c r="D232" s="3" t="s">
        <v>57</v>
      </c>
      <c r="E232" s="3" t="s">
        <v>136</v>
      </c>
      <c r="F232" s="3" t="s">
        <v>49</v>
      </c>
      <c r="G232" s="6">
        <v>5048341.41</v>
      </c>
      <c r="H232" s="6">
        <v>0</v>
      </c>
      <c r="I232" s="6">
        <f>G232+H232</f>
        <v>5048341.41</v>
      </c>
      <c r="J232" s="6">
        <v>-203973.31</v>
      </c>
      <c r="K232" s="6">
        <f>G232+J232</f>
        <v>4844368.100000001</v>
      </c>
    </row>
    <row r="233" spans="1:13" s="9" customFormat="1" ht="63">
      <c r="A233" s="24" t="s">
        <v>199</v>
      </c>
      <c r="B233" s="28" t="s">
        <v>99</v>
      </c>
      <c r="C233" s="28" t="s">
        <v>46</v>
      </c>
      <c r="D233" s="28" t="s">
        <v>63</v>
      </c>
      <c r="E233" s="28" t="s">
        <v>207</v>
      </c>
      <c r="F233" s="28"/>
      <c r="G233" s="29">
        <f>SUM(G234:G235)</f>
        <v>10760000</v>
      </c>
      <c r="H233" s="29">
        <f>SUM(H234:H235)</f>
        <v>0</v>
      </c>
      <c r="I233" s="29">
        <f>SUM(I234:I235)</f>
        <v>10760000</v>
      </c>
      <c r="J233" s="29">
        <f>SUM(J234:J235)</f>
        <v>0</v>
      </c>
      <c r="K233" s="29">
        <f>SUM(K234:K235)</f>
        <v>10760000</v>
      </c>
      <c r="M233" s="44"/>
    </row>
    <row r="234" spans="1:11" ht="50.25" customHeight="1">
      <c r="A234" s="16" t="s">
        <v>360</v>
      </c>
      <c r="B234" s="3" t="s">
        <v>99</v>
      </c>
      <c r="C234" s="3" t="s">
        <v>46</v>
      </c>
      <c r="D234" s="3" t="s">
        <v>63</v>
      </c>
      <c r="E234" s="3" t="s">
        <v>361</v>
      </c>
      <c r="F234" s="3" t="s">
        <v>49</v>
      </c>
      <c r="G234" s="6">
        <v>3360000</v>
      </c>
      <c r="H234" s="6">
        <v>0</v>
      </c>
      <c r="I234" s="6">
        <f>G234+H234</f>
        <v>3360000</v>
      </c>
      <c r="J234" s="37">
        <v>0</v>
      </c>
      <c r="K234" s="6">
        <f>G234+J234</f>
        <v>3360000</v>
      </c>
    </row>
    <row r="235" spans="1:11" ht="78.75">
      <c r="A235" s="16" t="s">
        <v>37</v>
      </c>
      <c r="B235" s="3" t="s">
        <v>99</v>
      </c>
      <c r="C235" s="3" t="s">
        <v>46</v>
      </c>
      <c r="D235" s="3" t="s">
        <v>63</v>
      </c>
      <c r="E235" s="3" t="s">
        <v>139</v>
      </c>
      <c r="F235" s="3" t="s">
        <v>50</v>
      </c>
      <c r="G235" s="6">
        <v>7400000</v>
      </c>
      <c r="H235" s="6">
        <v>0</v>
      </c>
      <c r="I235" s="6">
        <f>G235+H235</f>
        <v>7400000</v>
      </c>
      <c r="J235" s="37">
        <v>0</v>
      </c>
      <c r="K235" s="6">
        <f>G235+J235</f>
        <v>7400000</v>
      </c>
    </row>
    <row r="236" spans="1:13" s="10" customFormat="1" ht="40.5" customHeight="1">
      <c r="A236" s="18" t="s">
        <v>200</v>
      </c>
      <c r="B236" s="20" t="s">
        <v>109</v>
      </c>
      <c r="C236" s="20" t="s">
        <v>46</v>
      </c>
      <c r="D236" s="20" t="s">
        <v>149</v>
      </c>
      <c r="E236" s="20" t="s">
        <v>207</v>
      </c>
      <c r="F236" s="20"/>
      <c r="G236" s="23">
        <f>G237+G239</f>
        <v>4444354</v>
      </c>
      <c r="H236" s="23">
        <f>H237+H239</f>
        <v>0</v>
      </c>
      <c r="I236" s="23">
        <f>I237+I239</f>
        <v>4444354</v>
      </c>
      <c r="J236" s="23">
        <f>J237+J239</f>
        <v>0</v>
      </c>
      <c r="K236" s="23">
        <f>K237+K239</f>
        <v>4444354</v>
      </c>
      <c r="M236" s="44"/>
    </row>
    <row r="237" spans="1:13" s="9" customFormat="1" ht="31.5">
      <c r="A237" s="24" t="s">
        <v>408</v>
      </c>
      <c r="B237" s="28" t="s">
        <v>109</v>
      </c>
      <c r="C237" s="28" t="s">
        <v>46</v>
      </c>
      <c r="D237" s="28" t="s">
        <v>45</v>
      </c>
      <c r="E237" s="28" t="s">
        <v>207</v>
      </c>
      <c r="F237" s="28"/>
      <c r="G237" s="29">
        <f>G238</f>
        <v>2000000</v>
      </c>
      <c r="H237" s="29">
        <f>H238</f>
        <v>0</v>
      </c>
      <c r="I237" s="29">
        <f>I238</f>
        <v>2000000</v>
      </c>
      <c r="J237" s="29">
        <f>J238</f>
        <v>0</v>
      </c>
      <c r="K237" s="29">
        <f>K238</f>
        <v>2000000</v>
      </c>
      <c r="M237" s="44"/>
    </row>
    <row r="238" spans="1:11" ht="110.25">
      <c r="A238" s="16" t="s">
        <v>407</v>
      </c>
      <c r="B238" s="3" t="s">
        <v>109</v>
      </c>
      <c r="C238" s="3" t="s">
        <v>46</v>
      </c>
      <c r="D238" s="3" t="s">
        <v>45</v>
      </c>
      <c r="E238" s="3" t="s">
        <v>406</v>
      </c>
      <c r="F238" s="3" t="s">
        <v>49</v>
      </c>
      <c r="G238" s="6">
        <v>2000000</v>
      </c>
      <c r="H238" s="6">
        <v>0</v>
      </c>
      <c r="I238" s="6">
        <f>G238+H238</f>
        <v>2000000</v>
      </c>
      <c r="J238" s="37">
        <v>0</v>
      </c>
      <c r="K238" s="6">
        <f>G238+J238</f>
        <v>2000000</v>
      </c>
    </row>
    <row r="239" spans="1:13" s="9" customFormat="1" ht="31.5">
      <c r="A239" s="24" t="s">
        <v>201</v>
      </c>
      <c r="B239" s="28" t="s">
        <v>109</v>
      </c>
      <c r="C239" s="28" t="s">
        <v>46</v>
      </c>
      <c r="D239" s="28" t="s">
        <v>57</v>
      </c>
      <c r="E239" s="28" t="s">
        <v>207</v>
      </c>
      <c r="F239" s="28"/>
      <c r="G239" s="29">
        <f>SUM(G240:G242)</f>
        <v>2444354</v>
      </c>
      <c r="H239" s="29">
        <f>SUM(H240:H242)</f>
        <v>0</v>
      </c>
      <c r="I239" s="29">
        <f>SUM(I240:I242)</f>
        <v>2444354</v>
      </c>
      <c r="J239" s="29">
        <f>SUM(J240:J242)</f>
        <v>0</v>
      </c>
      <c r="K239" s="29">
        <f>SUM(K240:K242)</f>
        <v>2444354</v>
      </c>
      <c r="M239" s="44"/>
    </row>
    <row r="240" spans="1:11" ht="63">
      <c r="A240" s="16" t="s">
        <v>5</v>
      </c>
      <c r="B240" s="3" t="s">
        <v>109</v>
      </c>
      <c r="C240" s="3" t="s">
        <v>46</v>
      </c>
      <c r="D240" s="3" t="s">
        <v>57</v>
      </c>
      <c r="E240" s="3" t="s">
        <v>141</v>
      </c>
      <c r="F240" s="3" t="s">
        <v>49</v>
      </c>
      <c r="G240" s="6">
        <v>1202814</v>
      </c>
      <c r="H240" s="6">
        <v>0</v>
      </c>
      <c r="I240" s="6">
        <f>G240+H240</f>
        <v>1202814</v>
      </c>
      <c r="J240" s="6">
        <v>0</v>
      </c>
      <c r="K240" s="6">
        <f>G240+J240</f>
        <v>1202814</v>
      </c>
    </row>
    <row r="241" spans="1:11" ht="63.75" customHeight="1">
      <c r="A241" s="16" t="s">
        <v>6</v>
      </c>
      <c r="B241" s="3" t="s">
        <v>109</v>
      </c>
      <c r="C241" s="3" t="s">
        <v>46</v>
      </c>
      <c r="D241" s="3" t="s">
        <v>57</v>
      </c>
      <c r="E241" s="3" t="s">
        <v>142</v>
      </c>
      <c r="F241" s="3" t="s">
        <v>49</v>
      </c>
      <c r="G241" s="6">
        <v>105800</v>
      </c>
      <c r="H241" s="6">
        <v>0</v>
      </c>
      <c r="I241" s="6">
        <f>G241+H241</f>
        <v>105800</v>
      </c>
      <c r="J241" s="6">
        <v>0</v>
      </c>
      <c r="K241" s="6">
        <f>G241+J241</f>
        <v>105800</v>
      </c>
    </row>
    <row r="242" spans="1:11" ht="93.75" customHeight="1">
      <c r="A242" s="16" t="s">
        <v>7</v>
      </c>
      <c r="B242" s="3" t="s">
        <v>109</v>
      </c>
      <c r="C242" s="3" t="s">
        <v>46</v>
      </c>
      <c r="D242" s="3" t="s">
        <v>57</v>
      </c>
      <c r="E242" s="3" t="s">
        <v>143</v>
      </c>
      <c r="F242" s="3" t="s">
        <v>49</v>
      </c>
      <c r="G242" s="6">
        <v>1135740</v>
      </c>
      <c r="H242" s="6">
        <v>0</v>
      </c>
      <c r="I242" s="6">
        <f>G242+H242</f>
        <v>1135740</v>
      </c>
      <c r="J242" s="6">
        <v>0</v>
      </c>
      <c r="K242" s="6">
        <f>G242+J242</f>
        <v>1135740</v>
      </c>
    </row>
    <row r="243" spans="1:13" s="10" customFormat="1" ht="54.75" customHeight="1">
      <c r="A243" s="18" t="s">
        <v>202</v>
      </c>
      <c r="B243" s="20" t="s">
        <v>144</v>
      </c>
      <c r="C243" s="20" t="s">
        <v>46</v>
      </c>
      <c r="D243" s="20" t="s">
        <v>149</v>
      </c>
      <c r="E243" s="20" t="s">
        <v>207</v>
      </c>
      <c r="F243" s="20"/>
      <c r="G243" s="23">
        <f>G244</f>
        <v>2838946.78</v>
      </c>
      <c r="H243" s="23">
        <f>H244</f>
        <v>0</v>
      </c>
      <c r="I243" s="23">
        <f>I244</f>
        <v>2838946.78</v>
      </c>
      <c r="J243" s="23">
        <f>J244</f>
        <v>-6895.18</v>
      </c>
      <c r="K243" s="23">
        <f>K244</f>
        <v>2832051.5999999996</v>
      </c>
      <c r="M243" s="44"/>
    </row>
    <row r="244" spans="1:13" s="9" customFormat="1" ht="35.25" customHeight="1">
      <c r="A244" s="24" t="s">
        <v>203</v>
      </c>
      <c r="B244" s="28" t="s">
        <v>144</v>
      </c>
      <c r="C244" s="28" t="s">
        <v>46</v>
      </c>
      <c r="D244" s="28" t="s">
        <v>45</v>
      </c>
      <c r="E244" s="28" t="s">
        <v>207</v>
      </c>
      <c r="F244" s="28"/>
      <c r="G244" s="29">
        <f>SUM(G245)</f>
        <v>2838946.78</v>
      </c>
      <c r="H244" s="29">
        <f>SUM(H245)</f>
        <v>0</v>
      </c>
      <c r="I244" s="29">
        <f>SUM(I245)</f>
        <v>2838946.78</v>
      </c>
      <c r="J244" s="29">
        <f>SUM(J245)</f>
        <v>-6895.18</v>
      </c>
      <c r="K244" s="29">
        <f>SUM(K245)</f>
        <v>2832051.5999999996</v>
      </c>
      <c r="M244" s="44"/>
    </row>
    <row r="245" spans="1:11" ht="48.75" customHeight="1">
      <c r="A245" s="16" t="s">
        <v>12</v>
      </c>
      <c r="B245" s="3" t="s">
        <v>144</v>
      </c>
      <c r="C245" s="3" t="s">
        <v>46</v>
      </c>
      <c r="D245" s="3" t="s">
        <v>45</v>
      </c>
      <c r="E245" s="3" t="s">
        <v>145</v>
      </c>
      <c r="F245" s="3" t="s">
        <v>67</v>
      </c>
      <c r="G245" s="6">
        <v>2838946.78</v>
      </c>
      <c r="H245" s="6">
        <v>0</v>
      </c>
      <c r="I245" s="6">
        <f>G245+H245</f>
        <v>2838946.78</v>
      </c>
      <c r="J245" s="37">
        <f>-1915.44-4979.74</f>
        <v>-6895.18</v>
      </c>
      <c r="K245" s="6">
        <f>G245+J245</f>
        <v>2832051.5999999996</v>
      </c>
    </row>
    <row r="246" spans="1:13" s="10" customFormat="1" ht="77.25" customHeight="1">
      <c r="A246" s="18" t="s">
        <v>316</v>
      </c>
      <c r="B246" s="20" t="s">
        <v>315</v>
      </c>
      <c r="C246" s="20" t="s">
        <v>46</v>
      </c>
      <c r="D246" s="20" t="s">
        <v>149</v>
      </c>
      <c r="E246" s="20" t="s">
        <v>207</v>
      </c>
      <c r="F246" s="20"/>
      <c r="G246" s="23">
        <f>G247</f>
        <v>36200</v>
      </c>
      <c r="H246" s="23">
        <f>H247</f>
        <v>0</v>
      </c>
      <c r="I246" s="23">
        <f>I247</f>
        <v>36200</v>
      </c>
      <c r="J246" s="23">
        <f>J247</f>
        <v>0</v>
      </c>
      <c r="K246" s="23">
        <f>K247</f>
        <v>36200</v>
      </c>
      <c r="M246" s="44"/>
    </row>
    <row r="247" spans="1:13" s="9" customFormat="1" ht="51" customHeight="1">
      <c r="A247" s="24" t="s">
        <v>322</v>
      </c>
      <c r="B247" s="28" t="s">
        <v>315</v>
      </c>
      <c r="C247" s="28" t="s">
        <v>46</v>
      </c>
      <c r="D247" s="28" t="s">
        <v>45</v>
      </c>
      <c r="E247" s="28" t="s">
        <v>207</v>
      </c>
      <c r="F247" s="28"/>
      <c r="G247" s="29">
        <f>SUM(G248)</f>
        <v>36200</v>
      </c>
      <c r="H247" s="29">
        <f>SUM(H248)</f>
        <v>0</v>
      </c>
      <c r="I247" s="29">
        <f>SUM(I248)</f>
        <v>36200</v>
      </c>
      <c r="J247" s="29">
        <f>SUM(J248)</f>
        <v>0</v>
      </c>
      <c r="K247" s="29">
        <f>SUM(K248)</f>
        <v>36200</v>
      </c>
      <c r="M247" s="44"/>
    </row>
    <row r="248" spans="1:11" ht="96.75" customHeight="1">
      <c r="A248" s="16" t="s">
        <v>324</v>
      </c>
      <c r="B248" s="3" t="s">
        <v>315</v>
      </c>
      <c r="C248" s="3" t="s">
        <v>46</v>
      </c>
      <c r="D248" s="3" t="s">
        <v>45</v>
      </c>
      <c r="E248" s="3" t="s">
        <v>323</v>
      </c>
      <c r="F248" s="3" t="s">
        <v>67</v>
      </c>
      <c r="G248" s="6">
        <v>36200</v>
      </c>
      <c r="H248" s="6">
        <v>0</v>
      </c>
      <c r="I248" s="6">
        <f>G248+H248</f>
        <v>36200</v>
      </c>
      <c r="J248" s="6">
        <v>0</v>
      </c>
      <c r="K248" s="6">
        <f>G248+J248</f>
        <v>36200</v>
      </c>
    </row>
    <row r="249" spans="1:13" s="10" customFormat="1" ht="111" customHeight="1">
      <c r="A249" s="18" t="s">
        <v>204</v>
      </c>
      <c r="B249" s="20" t="s">
        <v>146</v>
      </c>
      <c r="C249" s="20" t="s">
        <v>46</v>
      </c>
      <c r="D249" s="20" t="s">
        <v>149</v>
      </c>
      <c r="E249" s="20" t="s">
        <v>207</v>
      </c>
      <c r="F249" s="20"/>
      <c r="G249" s="23">
        <f>G250</f>
        <v>1657986</v>
      </c>
      <c r="H249" s="23">
        <f>H250</f>
        <v>0</v>
      </c>
      <c r="I249" s="23">
        <f>I250</f>
        <v>1657986</v>
      </c>
      <c r="J249" s="23">
        <f>J250</f>
        <v>0</v>
      </c>
      <c r="K249" s="23">
        <f>K250</f>
        <v>1657986</v>
      </c>
      <c r="M249" s="44"/>
    </row>
    <row r="250" spans="1:13" s="9" customFormat="1" ht="63.75" customHeight="1">
      <c r="A250" s="24" t="s">
        <v>205</v>
      </c>
      <c r="B250" s="28" t="s">
        <v>146</v>
      </c>
      <c r="C250" s="28" t="s">
        <v>46</v>
      </c>
      <c r="D250" s="28" t="s">
        <v>45</v>
      </c>
      <c r="E250" s="28" t="s">
        <v>207</v>
      </c>
      <c r="F250" s="28"/>
      <c r="G250" s="29">
        <f>SUM(G251:G251)</f>
        <v>1657986</v>
      </c>
      <c r="H250" s="29">
        <f>SUM(H251:H251)</f>
        <v>0</v>
      </c>
      <c r="I250" s="29">
        <f>SUM(I251:I251)</f>
        <v>1657986</v>
      </c>
      <c r="J250" s="29">
        <f>SUM(J251:J251)</f>
        <v>0</v>
      </c>
      <c r="K250" s="29">
        <f>SUM(K251:K251)</f>
        <v>1657986</v>
      </c>
      <c r="M250" s="44"/>
    </row>
    <row r="251" spans="1:11" ht="79.5" customHeight="1">
      <c r="A251" s="16" t="s">
        <v>13</v>
      </c>
      <c r="B251" s="3" t="s">
        <v>146</v>
      </c>
      <c r="C251" s="3" t="s">
        <v>46</v>
      </c>
      <c r="D251" s="3" t="s">
        <v>45</v>
      </c>
      <c r="E251" s="3" t="s">
        <v>371</v>
      </c>
      <c r="F251" s="3" t="s">
        <v>140</v>
      </c>
      <c r="G251" s="37">
        <v>1657986</v>
      </c>
      <c r="H251" s="6">
        <v>0</v>
      </c>
      <c r="I251" s="6">
        <f>G251+H251</f>
        <v>1657986</v>
      </c>
      <c r="J251" s="37">
        <v>0</v>
      </c>
      <c r="K251" s="6">
        <f>G251+J251</f>
        <v>1657986</v>
      </c>
    </row>
    <row r="252" spans="1:13" s="10" customFormat="1" ht="27.75" customHeight="1">
      <c r="A252" s="18" t="s">
        <v>206</v>
      </c>
      <c r="B252" s="20" t="s">
        <v>147</v>
      </c>
      <c r="C252" s="20" t="s">
        <v>148</v>
      </c>
      <c r="D252" s="20" t="s">
        <v>149</v>
      </c>
      <c r="E252" s="20" t="s">
        <v>207</v>
      </c>
      <c r="F252" s="20"/>
      <c r="G252" s="23">
        <f>SUM(G253:G256)</f>
        <v>646504.94</v>
      </c>
      <c r="H252" s="23">
        <f>SUM(H253:H256)</f>
        <v>0</v>
      </c>
      <c r="I252" s="23">
        <f>SUM(I253:I256)</f>
        <v>646504.94</v>
      </c>
      <c r="J252" s="23">
        <f>SUM(J253:J256)</f>
        <v>1172160.07</v>
      </c>
      <c r="K252" s="23">
        <f>SUM(K253:K256)</f>
        <v>1818665.01</v>
      </c>
      <c r="M252" s="44"/>
    </row>
    <row r="253" spans="1:11" ht="94.5">
      <c r="A253" s="16" t="s">
        <v>412</v>
      </c>
      <c r="B253" s="3" t="s">
        <v>147</v>
      </c>
      <c r="C253" s="3" t="s">
        <v>46</v>
      </c>
      <c r="D253" s="3" t="s">
        <v>149</v>
      </c>
      <c r="E253" s="3" t="s">
        <v>411</v>
      </c>
      <c r="F253" s="3" t="s">
        <v>48</v>
      </c>
      <c r="G253" s="6">
        <v>0</v>
      </c>
      <c r="H253" s="6"/>
      <c r="I253" s="6"/>
      <c r="J253" s="37">
        <v>1171800</v>
      </c>
      <c r="K253" s="6">
        <f>G253+J253</f>
        <v>1171800</v>
      </c>
    </row>
    <row r="254" spans="1:11" ht="94.5">
      <c r="A254" s="16" t="s">
        <v>269</v>
      </c>
      <c r="B254" s="3" t="s">
        <v>147</v>
      </c>
      <c r="C254" s="3" t="s">
        <v>148</v>
      </c>
      <c r="D254" s="3" t="s">
        <v>149</v>
      </c>
      <c r="E254" s="3" t="s">
        <v>150</v>
      </c>
      <c r="F254" s="3" t="s">
        <v>48</v>
      </c>
      <c r="G254" s="6">
        <v>562082</v>
      </c>
      <c r="H254" s="6">
        <v>0</v>
      </c>
      <c r="I254" s="6">
        <f>G254+H254</f>
        <v>562082</v>
      </c>
      <c r="J254" s="6">
        <v>0</v>
      </c>
      <c r="K254" s="6">
        <f>G254+J254</f>
        <v>562082</v>
      </c>
    </row>
    <row r="255" spans="1:11" ht="78.75">
      <c r="A255" s="16" t="s">
        <v>8</v>
      </c>
      <c r="B255" s="3" t="s">
        <v>147</v>
      </c>
      <c r="C255" s="3" t="s">
        <v>148</v>
      </c>
      <c r="D255" s="3" t="s">
        <v>149</v>
      </c>
      <c r="E255" s="3" t="s">
        <v>151</v>
      </c>
      <c r="F255" s="3" t="s">
        <v>49</v>
      </c>
      <c r="G255" s="6">
        <v>100.6</v>
      </c>
      <c r="H255" s="6">
        <v>0</v>
      </c>
      <c r="I255" s="6">
        <f>G255+H255</f>
        <v>100.6</v>
      </c>
      <c r="J255" s="37">
        <v>360.07</v>
      </c>
      <c r="K255" s="6">
        <f>G255+J255</f>
        <v>460.66999999999996</v>
      </c>
    </row>
    <row r="256" spans="1:11" ht="48.75" customHeight="1">
      <c r="A256" s="43" t="s">
        <v>246</v>
      </c>
      <c r="B256" s="3" t="s">
        <v>147</v>
      </c>
      <c r="C256" s="3" t="s">
        <v>148</v>
      </c>
      <c r="D256" s="3" t="s">
        <v>149</v>
      </c>
      <c r="E256" s="3" t="s">
        <v>245</v>
      </c>
      <c r="F256" s="3" t="s">
        <v>49</v>
      </c>
      <c r="G256" s="6">
        <v>84322.34</v>
      </c>
      <c r="H256" s="6">
        <v>0</v>
      </c>
      <c r="I256" s="6">
        <f>G256+H256</f>
        <v>84322.34</v>
      </c>
      <c r="J256" s="37">
        <v>0</v>
      </c>
      <c r="K256" s="6">
        <f>G256+J256</f>
        <v>84322.34</v>
      </c>
    </row>
    <row r="257" spans="1:11" s="14" customFormat="1" ht="18" customHeight="1">
      <c r="A257" s="19" t="s">
        <v>39</v>
      </c>
      <c r="B257" s="13"/>
      <c r="C257" s="13"/>
      <c r="D257" s="13"/>
      <c r="E257" s="13"/>
      <c r="F257" s="13"/>
      <c r="G257" s="22">
        <f>G9+G81+G130+G148+G160+G208+G217+G226+G236+G243+G249+G252+G156+G246+G145+G126</f>
        <v>314705479.83</v>
      </c>
      <c r="H257" s="22" t="e">
        <f>H9+H81+H130+H148+H160+H208+H217+H226+H236+H243+H249+H252+H156+H246+H145+H126</f>
        <v>#REF!</v>
      </c>
      <c r="I257" s="22" t="e">
        <f>I9+I81+I130+I148+I160+I208+I217+I226+I236+I243+I249+I252+I156+I246+I145+I126</f>
        <v>#REF!</v>
      </c>
      <c r="J257" s="22">
        <f>J9+J81+J130+J148+J160+J208+J217+J226+J236+J243+J249+J252+J156+J246+J145+J126</f>
        <v>3505369.8599999994</v>
      </c>
      <c r="K257" s="22">
        <f>K9+K81+K130+K148+K160+K208+K217+K226+K236+K243+K249+K252+K156+K246+K145+K126</f>
        <v>318210849.69000006</v>
      </c>
    </row>
    <row r="258" ht="11.25" customHeight="1"/>
    <row r="259" ht="2.25" customHeight="1" hidden="1">
      <c r="I259" s="7" t="e">
        <f>I9+I130+I81+I145+I148+I156+I160+I208+I217+I226+I236+I243+I246+I249+I252</f>
        <v>#REF!</v>
      </c>
    </row>
    <row r="260" spans="7:11" ht="22.5" customHeight="1" hidden="1">
      <c r="G260" s="7">
        <v>262596726.47</v>
      </c>
      <c r="J260" s="7">
        <v>262596726.47</v>
      </c>
      <c r="K260" s="7">
        <v>262596726.47</v>
      </c>
    </row>
    <row r="261" spans="7:11" ht="0.75" customHeight="1">
      <c r="G261" s="7">
        <v>262596726.47</v>
      </c>
      <c r="J261" s="7">
        <v>262596726.47</v>
      </c>
      <c r="K261" s="7">
        <v>262596726.47</v>
      </c>
    </row>
  </sheetData>
  <sheetProtection/>
  <autoFilter ref="A8:IJ257"/>
  <mergeCells count="11">
    <mergeCell ref="H7:H8"/>
    <mergeCell ref="I7:I8"/>
    <mergeCell ref="B7:E7"/>
    <mergeCell ref="A7:A8"/>
    <mergeCell ref="G7:G8"/>
    <mergeCell ref="F7:F8"/>
    <mergeCell ref="B1:K1"/>
    <mergeCell ref="J7:J8"/>
    <mergeCell ref="K7:K8"/>
    <mergeCell ref="A5:K5"/>
    <mergeCell ref="B3:K3"/>
  </mergeCells>
  <printOptions/>
  <pageMargins left="0.3937007874015748" right="0.1968503937007874" top="0.5511811023622047" bottom="0.5511811023622047" header="0.31496062992125984" footer="0.31496062992125984"/>
  <pageSetup fitToHeight="17"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2023-08-24T07:08:18Z</cp:lastPrinted>
  <dcterms:created xsi:type="dcterms:W3CDTF">2013-10-30T08:55:37Z</dcterms:created>
  <dcterms:modified xsi:type="dcterms:W3CDTF">2023-08-29T10:22:35Z</dcterms:modified>
  <cp:category/>
  <cp:version/>
  <cp:contentType/>
  <cp:contentStatus/>
</cp:coreProperties>
</file>